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1160" windowHeight="12000" firstSheet="1" activeTab="1"/>
  </bookViews>
  <sheets>
    <sheet name="2007" sheetId="1" state="hidden" r:id="rId1"/>
    <sheet name="lista rankingowa 1_2013" sheetId="2" r:id="rId2"/>
  </sheets>
  <definedNames>
    <definedName name="_xlnm._FilterDatabase" localSheetId="1" hidden="1">'lista rankingowa 1_2013'!$A$1:$H$1</definedName>
    <definedName name="_xlnm.Print_Area" localSheetId="1">'lista rankingowa 1_2013'!$A$1:$H$4</definedName>
    <definedName name="OLE_LINK1" localSheetId="0">'2007'!$A$45</definedName>
  </definedNames>
  <calcPr fullCalcOnLoad="1"/>
</workbook>
</file>

<file path=xl/sharedStrings.xml><?xml version="1.0" encoding="utf-8"?>
<sst xmlns="http://schemas.openxmlformats.org/spreadsheetml/2006/main" count="444" uniqueCount="341">
  <si>
    <t>nie podpisano umowy</t>
  </si>
  <si>
    <t>PT wyk w EUR:</t>
  </si>
  <si>
    <t>SUMA PRZESUNIEĆ (%)</t>
  </si>
  <si>
    <t>Pomoc Techniczna</t>
  </si>
  <si>
    <t>suma</t>
  </si>
  <si>
    <t>przesunięcia zTA:</t>
  </si>
  <si>
    <t>w EUR</t>
  </si>
  <si>
    <t>w PLN</t>
  </si>
  <si>
    <t>różnica (tyle zostało TA) Pr2007 - wykorzystanie po bieżącym kursie (EUR)</t>
  </si>
  <si>
    <t>Alokacja (Program 2008) EUR</t>
  </si>
  <si>
    <t>Działanie 1 (EUR)</t>
  </si>
  <si>
    <t>Działanie 2 (EUR)</t>
  </si>
  <si>
    <t>Działanie 3 (EUR)</t>
  </si>
  <si>
    <t>Kurs bieżący</t>
  </si>
  <si>
    <t>Alokacja (Program 2008) PLN</t>
  </si>
  <si>
    <t>Działanie 1 (PLN)</t>
  </si>
  <si>
    <t>Dzialanie 3 (PLN)</t>
  </si>
  <si>
    <t>Działanie 2 (PLN)</t>
  </si>
  <si>
    <t>WYKORZYSTANIE W EUR po bieżącym kursie</t>
  </si>
  <si>
    <t>SUMA NABORÓW (PLN)</t>
  </si>
  <si>
    <t>Tytuł projektu</t>
  </si>
  <si>
    <t>Wnioskodawca</t>
  </si>
  <si>
    <t>Status prawny</t>
  </si>
  <si>
    <t>Adres</t>
  </si>
  <si>
    <t>Telefon</t>
  </si>
  <si>
    <t>Partnerzy</t>
  </si>
  <si>
    <t>Osoba do kontaktu</t>
  </si>
  <si>
    <t>Opis projektu</t>
  </si>
  <si>
    <t>Działanie</t>
  </si>
  <si>
    <t>EFI</t>
  </si>
  <si>
    <t>Budżet projektu finalny</t>
  </si>
  <si>
    <t>% z EFI</t>
  </si>
  <si>
    <t>% z EFI finalny</t>
  </si>
  <si>
    <t>Kampania promocyjna pt. "Ormiański sąsiad"</t>
  </si>
  <si>
    <t>SUMA</t>
  </si>
  <si>
    <t>Pr. Roczny EUR</t>
  </si>
  <si>
    <t>Praca socjalna z imigrantami - pilotażowy projekt szkoleniowy dla pracowników MOPR Lublin</t>
  </si>
  <si>
    <t>Poznajmy się - przez edukację do integracji</t>
  </si>
  <si>
    <t>MIGROTEKA</t>
  </si>
  <si>
    <t>GEO-PL. Kampania społeczna na rzecz promocji Gruzji i Jej obywateli w RP</t>
  </si>
  <si>
    <t>Wielokulturowe Warszawskie Street Party, edycja 2009: Warszawa stolicą kultur</t>
  </si>
  <si>
    <t>Polsko-Białoruska Izba Handlowo-Przemysłowa</t>
  </si>
  <si>
    <t>Staże zawodowe młodzieży białoruskiej - realnym wsparciem rozwoju gospodarczego i przemian wolnorynkowych</t>
  </si>
  <si>
    <t>Fundacja</t>
  </si>
  <si>
    <t>Ul. Rogińskiego 31, 20-707 Lublin</t>
  </si>
  <si>
    <t>602-159-115; 604-752-699</t>
  </si>
  <si>
    <t>Agnieszka Zadura</t>
  </si>
  <si>
    <t>Ul. Międzyborska 67 m. 19, 04-025 Warszawa</t>
  </si>
  <si>
    <t>(22) 424-02-08; fax. (22) 435-75-83</t>
  </si>
  <si>
    <t>Agnieszka Dziarmaga-Czajkowska</t>
  </si>
  <si>
    <t>Ul. Broniewskiego 54 m. 83, 01-716 Warszawa</t>
  </si>
  <si>
    <t>(22) 823-40-75</t>
  </si>
  <si>
    <t>Marta Axentowicz-Bohosiewicz</t>
  </si>
  <si>
    <t>Ul. Ordynacka 9 lok. 21 Warszawa</t>
  </si>
  <si>
    <t>(22) 828-50-54</t>
  </si>
  <si>
    <t>Jet Line sp. z o. o.</t>
  </si>
  <si>
    <t>Dorota Parzymies</t>
  </si>
  <si>
    <t>Ul. Świeradowska 43 pok. 668, 02-662 Warzszawa</t>
  </si>
  <si>
    <t>(22) 425-87-47</t>
  </si>
  <si>
    <t>inna@przestrzen.art.pl</t>
  </si>
  <si>
    <t>Emilia Skiba</t>
  </si>
  <si>
    <t>Ul. Trębacka 4; 00-074 Warszawa</t>
  </si>
  <si>
    <t>(22) 630-97-96</t>
  </si>
  <si>
    <t>info@pbihp.pl</t>
  </si>
  <si>
    <t>Danuta Zdunowska</t>
  </si>
  <si>
    <t>Białoruska Izba Handlowo - Przemysłowa</t>
  </si>
  <si>
    <t>Ul. Orła Białego 44A; 05-080 Izabelin</t>
  </si>
  <si>
    <t>605-888-753</t>
  </si>
  <si>
    <t>info@forummigracyjne.org</t>
  </si>
  <si>
    <t>Agnieszka Kosowicz</t>
  </si>
  <si>
    <t>Wspomaganie Integracji Imigrantów Wietnamskich</t>
  </si>
  <si>
    <t>Psychoedukacja drogą do integracji</t>
  </si>
  <si>
    <t>Działania prawno-edukacyjne na rzecz integracji imigrantów z Azji</t>
  </si>
  <si>
    <t>Dialog międzykulturowy w sieci i na rynku pracy</t>
  </si>
  <si>
    <t>Integracja przez naukę języka</t>
  </si>
  <si>
    <t>Aktywni i kompetentni. Migranci w społeczeństwie obywatelskim</t>
  </si>
  <si>
    <t>Międzykulturowa Szkoła w Wielokulturowym Mieście</t>
  </si>
  <si>
    <t>Centrum Powitania w Warszawie: wypracowywanie modelu punktu doradczego dla migrantów wspierającego zintegrowane społeczeństwo różnorone</t>
  </si>
  <si>
    <t>Zgromadzenie Słowa Bożego (Księża Werbiści)</t>
  </si>
  <si>
    <t>Międzynarodowa Organizacja ds.Migracji (IOM)</t>
  </si>
  <si>
    <t>Nabór 1</t>
  </si>
  <si>
    <t>Nabór 3</t>
  </si>
  <si>
    <t>Nabór 2</t>
  </si>
  <si>
    <t>Edukacja poprzez spotkania integracyjne wokół kulinarnych aspektów kulturowych</t>
  </si>
  <si>
    <t>Bo byłem przybyszem…-kampania społeczna</t>
  </si>
  <si>
    <t>Centrum informacyjno-konsulatcyjne "Migranci dla migrantów": realizacja modelu punktu doradczego dla migrantów wspierajacego zintegrowanie społeczeństwa różnorodnego</t>
  </si>
  <si>
    <t>Kancelaria pomocy prawnej, zawodowej i integracyjnej - dla obywateli państw trzecich</t>
  </si>
  <si>
    <t>Sport Łączy</t>
  </si>
  <si>
    <t>GEO-PL. Kampania społeczna na rzecz promocji Gruzji i jej obywateli w RP</t>
  </si>
  <si>
    <t>Imigranci w polskiej szkole</t>
  </si>
  <si>
    <t>Al. Niepodległości 186</t>
  </si>
  <si>
    <t>Ul. Mokotowska 17, 00-540 Warszawa</t>
  </si>
  <si>
    <t>(081) 534 26 52</t>
  </si>
  <si>
    <t>517 34 64 26</t>
  </si>
  <si>
    <t>(022)8285054</t>
  </si>
  <si>
    <t>katarzyna.luczak@autokreacja.org</t>
  </si>
  <si>
    <t>wnuk@wolontariat.org.pl</t>
  </si>
  <si>
    <t>edukacjaprawna@gmail.com</t>
  </si>
  <si>
    <t>caoha@poczta.onet.pl</t>
  </si>
  <si>
    <t>agata_marek@o2.pl</t>
  </si>
  <si>
    <t>Polskie Bractwo Kawalerów Gutenberga</t>
  </si>
  <si>
    <t>n/d</t>
  </si>
  <si>
    <t>Katarzyna Łuczak</t>
  </si>
  <si>
    <t xml:space="preserve">Jacek Wnuk </t>
  </si>
  <si>
    <t>Tetyana Rodnyenkova</t>
  </si>
  <si>
    <t>Maciej Bohosiewicz</t>
  </si>
  <si>
    <t>Marta Bohosiewicz</t>
  </si>
  <si>
    <t>Trinh Hoai Nam</t>
  </si>
  <si>
    <t>Agata Marek</t>
  </si>
  <si>
    <t>Stowarzyszenie</t>
  </si>
  <si>
    <t>Ul. Narutowicza 41/4a, 20-016 Lublin</t>
  </si>
  <si>
    <t>Fundacja Rozwoju "Oprócz Granic"</t>
  </si>
  <si>
    <t>Ksenia Naranovich</t>
  </si>
  <si>
    <t>Europejska Unia Małych i Średnich Przedsiębiorstw oraz Klasy Średniej UNICORN</t>
  </si>
  <si>
    <t>Ul. Szczerbca 2A; 03-105 Warszawa</t>
  </si>
  <si>
    <t>jsamborski@unicorn-sme.org</t>
  </si>
  <si>
    <t>Barbara Keil-Skrobiszewska; Jerzy Samborski</t>
  </si>
  <si>
    <t>Towarzystwo Przyjaciół I Społecznego Liceum Ogólnokształcącego</t>
  </si>
  <si>
    <t>Koszt</t>
  </si>
  <si>
    <t>Budżet finalny z umowy</t>
  </si>
  <si>
    <t>FUNDACJA Instytut Spraw Publicznych</t>
  </si>
  <si>
    <t>FUNDACJA Nauki Języków Obcych Linguae Mundi</t>
  </si>
  <si>
    <t>FUNDACJA Rozwoju "Oprócz Granic" (FROG)</t>
  </si>
  <si>
    <t xml:space="preserve">FUNDACJA Ormiańska KZKO </t>
  </si>
  <si>
    <t>FUNDACJA</t>
  </si>
  <si>
    <t>marta@FUNDACJAormianska.pl</t>
  </si>
  <si>
    <t>Związek Ormian im. Ks. Abp Józefa Teodorowicza w Gliwicach; FUNDACJA Ari Ari w Łodzi</t>
  </si>
  <si>
    <t>FUNDACJA "Ocalenie"</t>
  </si>
  <si>
    <t>FUNDACJA@ocalenie.org.pl</t>
  </si>
  <si>
    <t>FUNDACJA A-venir</t>
  </si>
  <si>
    <t>FUNDACJA@avenir.ngo.org.pl</t>
  </si>
  <si>
    <t>FUNDACJA  Edukacji Międzykulturowej</t>
  </si>
  <si>
    <t>FUNDACJA@miedzykulturowa.org.pl</t>
  </si>
  <si>
    <t>FUNDACJA Polskie Forum Migracyjne</t>
  </si>
  <si>
    <t>FUNDACJA Ormiańska KZKO</t>
  </si>
  <si>
    <t>sekretariat@FUNDACJAormianska.pl</t>
  </si>
  <si>
    <t>FUNDACJA OCALENIE</t>
  </si>
  <si>
    <t>FUNDACJA INNA PRZESTRZEŃ</t>
  </si>
  <si>
    <t xml:space="preserve">STOWARZYSZENIE Wietnamczyków w Polsce „Solidarność i Przyjaźń” </t>
  </si>
  <si>
    <t>STOWARZYSZENIE AUTOKREACJA</t>
  </si>
  <si>
    <t>STOWARZYSZENIE</t>
  </si>
  <si>
    <t>STOWARZYSZENIE Centrum Wolontariatu</t>
  </si>
  <si>
    <t>Polskie STOWARZYSZENIE Edukacji Prawnej</t>
  </si>
  <si>
    <t>STOWARZYSZENIE Vox Humana</t>
  </si>
  <si>
    <t>EFI finalne</t>
  </si>
  <si>
    <t>E-mail</t>
  </si>
  <si>
    <t>IZBA GOSPODARCZA</t>
  </si>
  <si>
    <t>Ul.Jezuicka 4/5</t>
  </si>
  <si>
    <t>Ul. Miodowa 26/1</t>
  </si>
  <si>
    <t>Ul. Broniewskiego 54/83; korespondencyjny Ul. Filtrowa 83/22, 02-032 Warszawa</t>
  </si>
  <si>
    <t>Ul. Ordynacka 9 lok. 21Warszawa</t>
  </si>
  <si>
    <t>Ul. Promyka 5/162</t>
  </si>
  <si>
    <t>1) Miejski Ośrodek Pomocy Rodzinie                                          2) Caritasverband Wuppertal e. V. Internationales Begegnugszentrum</t>
  </si>
  <si>
    <t>(022) 425 09 68</t>
  </si>
  <si>
    <t>KURS</t>
  </si>
  <si>
    <t>Wykorzystanie Nabór 1</t>
  </si>
  <si>
    <t>Wykorzystanie Nabór 2</t>
  </si>
  <si>
    <t>Wyk. SUMA</t>
  </si>
  <si>
    <t>Zostało po 3,4</t>
  </si>
  <si>
    <t>SUMA PLN</t>
  </si>
  <si>
    <t>EFI 2007 Finalne</t>
  </si>
  <si>
    <t>KURS EBC</t>
  </si>
  <si>
    <t>Wykorzystanie Nabór 3</t>
  </si>
  <si>
    <t>Kurs Bieżący EBC</t>
  </si>
  <si>
    <t>Kwota PLN 3,4</t>
  </si>
  <si>
    <t>Kwota PLN - Kurs EBC</t>
  </si>
  <si>
    <t>organizacja międzyrządowa</t>
  </si>
  <si>
    <t>ul.Mariensztat 8, 00-302 Warszawa</t>
  </si>
  <si>
    <t>(022)5389103</t>
  </si>
  <si>
    <t>iomwarsaw@iom.int</t>
  </si>
  <si>
    <t>Fundacja Ormiańska KZKO</t>
  </si>
  <si>
    <t>Anna Rostocka</t>
  </si>
  <si>
    <t>fundacja</t>
  </si>
  <si>
    <t>ul. Krzywickiego 34, 02-078 Warszawa</t>
  </si>
  <si>
    <t>(022)6542218</t>
  </si>
  <si>
    <t>sekretariat@linguaemundi.pl</t>
  </si>
  <si>
    <t>Adam Brańko</t>
  </si>
  <si>
    <t>kościelna jednostka organizacyjna</t>
  </si>
  <si>
    <t>ul. Ostrobramska 90, 04-118 Warszawa</t>
  </si>
  <si>
    <t>(022)516 9680</t>
  </si>
  <si>
    <t>prowincjalat@poczta.pl</t>
  </si>
  <si>
    <t>Jacek Gniadek</t>
  </si>
  <si>
    <t>stowarzysznie</t>
  </si>
  <si>
    <t>(022)4250968</t>
  </si>
  <si>
    <t>Fundacja INSTYTUT INNOWACJI</t>
  </si>
  <si>
    <t>ul. Puławska 24B/29, 02-512 Warszawa</t>
  </si>
  <si>
    <t>(022)8496857</t>
  </si>
  <si>
    <t>frog_project@onet.eu</t>
  </si>
  <si>
    <t>Fundacja Forum Różnorodności (FFR)</t>
  </si>
  <si>
    <t>ul. Szpitalna 5/22, 00-031 Warszawa</t>
  </si>
  <si>
    <t>(022) 556 42 60</t>
  </si>
  <si>
    <t>isp@isp.org.pl</t>
  </si>
  <si>
    <t>Justyna Frelak</t>
  </si>
  <si>
    <t>Cao Thi Ha</t>
  </si>
  <si>
    <t>EFI z umowy (wysokośc grantu)</t>
  </si>
  <si>
    <t xml:space="preserve">% EFI z umowy (grant wnioskowany) </t>
  </si>
  <si>
    <t>Fundacja Nauki Języków Obcych Linguae Mundi</t>
  </si>
  <si>
    <t>-</t>
  </si>
  <si>
    <t>(022) 755-87-62</t>
  </si>
  <si>
    <t>Zostało po EBC</t>
  </si>
  <si>
    <t>PLN po EBC</t>
  </si>
  <si>
    <t>zrezygnowali z umowy</t>
  </si>
  <si>
    <t>nie podpisano z nimi umowy! BRAK KASY</t>
  </si>
  <si>
    <t>Forum Młodych Dyplomatów</t>
  </si>
  <si>
    <t>WspółPRAWNI - Poradnia Prawna dla Cudzoziemców</t>
  </si>
  <si>
    <t>Ul. Belgradzka 10 lok. 88, 02-793 Warszawa</t>
  </si>
  <si>
    <t>022 408 64 84</t>
  </si>
  <si>
    <t>info@diplomacy.pl</t>
  </si>
  <si>
    <t>Paula Ewa Marcinkowska</t>
  </si>
  <si>
    <t>Fundacja "Afryka Inaczej"</t>
  </si>
  <si>
    <t>Wsparcie procesu integracji obywateli państw afrykańskich za pośrednictwem internetu i wolontariatu</t>
  </si>
  <si>
    <t>Ul. Zamenhofa 8/19, 15-435 Białystok</t>
  </si>
  <si>
    <t>p.sredzinski@afryka.pl</t>
  </si>
  <si>
    <t>Collegium Civitas</t>
  </si>
  <si>
    <t>Paweł Średziński</t>
  </si>
  <si>
    <t>Fundacja Akcja</t>
  </si>
  <si>
    <t>Familylaw.pl - System informacji prawnej z zakresu prawa rodzinnego dla obywateli państw trzecich</t>
  </si>
  <si>
    <t>Ul. Próchnika 8/156, 01-585 Warszawa</t>
  </si>
  <si>
    <t>fundacja_akcja@o2.pl</t>
  </si>
  <si>
    <t>Robert Kucharski</t>
  </si>
  <si>
    <t>Fundacja "Jesteśmy aktywni"</t>
  </si>
  <si>
    <t>Warto bliżej poznać Polskę - pierwszy krok do integracji obywateli państw trzecich</t>
  </si>
  <si>
    <t>Ul. Niemcewicza 17 lok. 203, 00-973 Warszawa</t>
  </si>
  <si>
    <t>022 592 94 59, 600 285 666</t>
  </si>
  <si>
    <t>Artur Ptak</t>
  </si>
  <si>
    <t>artur.ptak@jestesmyaktywni.pl; biuro@jestesmyaktywni.pl</t>
  </si>
  <si>
    <t>Jesteśmy razem</t>
  </si>
  <si>
    <t>Ul. Bednarska 2/4, 00-310 Warszawa</t>
  </si>
  <si>
    <t>022 828 90 96, 508 095 339</t>
  </si>
  <si>
    <t>sekretariat@rasz.edu.pl</t>
  </si>
  <si>
    <t>Monika Matyjaszkiewicz</t>
  </si>
  <si>
    <t>Pomoc w poszukiwaniu pracy i miejsca zamieszkania dla uchodźców i migrantów w Warszawie</t>
  </si>
  <si>
    <t>Fundacja Polskie Centrum Pomocy Międzynarodowej</t>
  </si>
  <si>
    <t>Ul. Dobra 8/10 lok. 1 Warszawa</t>
  </si>
  <si>
    <t>022 401 78 05, 603 608 918</t>
  </si>
  <si>
    <t>info@pcpm.org.pl; kiwinski@pcpm.org.pl</t>
  </si>
  <si>
    <t>Krzysztof Iwiński</t>
  </si>
  <si>
    <t>Migrancki Portal Wiedzy</t>
  </si>
  <si>
    <t>Ul. Puławska 24B/29, 02-512 Warszawa</t>
  </si>
  <si>
    <t>022 403 78 72, 692 211 043</t>
  </si>
  <si>
    <t>biuro@frog.org.pl; piotr@frog.org.pl</t>
  </si>
  <si>
    <t>Piotr Chodacki</t>
  </si>
  <si>
    <t>Fundacja Instytut Innowacji</t>
  </si>
  <si>
    <t>Bo biznes jest dla Ciebie - coaching i mentoring pierwszy krok do własnej firmy</t>
  </si>
  <si>
    <t>Ul. Krzywickiego 34</t>
  </si>
  <si>
    <t>022 652 17 47</t>
  </si>
  <si>
    <t>ii@org.pl; katarzyna.luczak@autokreacja.pl</t>
  </si>
  <si>
    <t>Stowarzyszenie Wolnego Słowa</t>
  </si>
  <si>
    <t>Kultura i wiedza jako narzędzie integracji</t>
  </si>
  <si>
    <t>Ul. Marszałkowska 7, 00-626 Warszawa</t>
  </si>
  <si>
    <t>022 405 66 30, 506 160 181</t>
  </si>
  <si>
    <t xml:space="preserve">tonvananh@gmail.com, sws@sws.org.pl; </t>
  </si>
  <si>
    <t>Ton Van Anh</t>
  </si>
  <si>
    <t>Stowarzyszenie Vox Humana</t>
  </si>
  <si>
    <t>Integracja przez informację - program działań informacyjnych dla imigrantów z państw byłego ZSRR nie należących do Unii Europejskiej</t>
  </si>
  <si>
    <t>Ul. Promyka 5/162, 01-604 Warszawa</t>
  </si>
  <si>
    <t>022 839 02 30, 501 022 598</t>
  </si>
  <si>
    <t>Homo Faber</t>
  </si>
  <si>
    <t>www.lublin2016.pl</t>
  </si>
  <si>
    <t>081 534 94 06, 516 852 676</t>
  </si>
  <si>
    <t>sienkiewiczmarta@gmail.com; info@hf.org.pl</t>
  </si>
  <si>
    <t>Marta Sienkiewicz</t>
  </si>
  <si>
    <t>Urząd Miasta Lublin</t>
  </si>
  <si>
    <t>Nabór 4</t>
  </si>
  <si>
    <t>odpadł na ocenie formalnej</t>
  </si>
  <si>
    <t>Wykorzystanie Nabór 4</t>
  </si>
  <si>
    <t>Pomoc techniczna EUR</t>
  </si>
  <si>
    <t xml:space="preserve">Program 2007 € </t>
  </si>
  <si>
    <t>10% alokacji</t>
  </si>
  <si>
    <t>MPiPS</t>
  </si>
  <si>
    <t>WWPE</t>
  </si>
  <si>
    <t>Nabór 5</t>
  </si>
  <si>
    <t xml:space="preserve">Konferencja: ”Potrzeby i problemy integracyjne wysoko wykwalifikowanych imigrantów” – w świetle  badań przeprowadzonych przez Unicorn” </t>
  </si>
  <si>
    <t>“Warszawska Jesień Ludów”</t>
  </si>
  <si>
    <t>Demokratyczna Unia Kobiet</t>
  </si>
  <si>
    <t>Poznać znaczy zrozumieć</t>
  </si>
  <si>
    <t>ul. Marszałkowska 140 , 00 -061 Warszawa</t>
  </si>
  <si>
    <t>022/827 63 01</t>
  </si>
  <si>
    <t>duk-krajowarada@wp.pl</t>
  </si>
  <si>
    <t>Elżbieta Przychodzeń</t>
  </si>
  <si>
    <t>Wodny Teatr Lalek Wietnamsko-Polski "Syrena"</t>
  </si>
  <si>
    <t>Tuong Ngo Van</t>
  </si>
  <si>
    <t>„NEW SUN” SPÓŁKA Z OGRANICZONĄ ODPOWIEDZIALNOŚCIĄ</t>
  </si>
  <si>
    <t>sp. Z o.o.</t>
  </si>
  <si>
    <t>UL. Zamoyskiego 4, 03-801 Warszawa</t>
  </si>
  <si>
    <t>022-6192789</t>
  </si>
  <si>
    <t>nvt@op.pl</t>
  </si>
  <si>
    <t>Program integracji obywateli tureckich w Polsce</t>
  </si>
  <si>
    <t>Fundacja "Mevlana"</t>
  </si>
  <si>
    <t>Ul. Modularna 3D, 02-238 Warszawa</t>
  </si>
  <si>
    <t>ozcan@tlen.pl</t>
  </si>
  <si>
    <t>ENGIN UCUNCU</t>
  </si>
  <si>
    <t xml:space="preserve">22 868 17 56, 0 507 775 299 </t>
  </si>
  <si>
    <t>Informator dla imigrantów o sytuacji prawnej oraz możliwościach uzyskania pomocy prawnej i materialnej</t>
  </si>
  <si>
    <t>Ul. Dobra 8/10 lok 1, Warszawa</t>
  </si>
  <si>
    <t>0-510 616 660</t>
  </si>
  <si>
    <t>sylwiaw@pcpm.org.pl</t>
  </si>
  <si>
    <t>Sylwia Wilk</t>
  </si>
  <si>
    <t>Międzykulturowy Klub Malucha – wspieranie rozwoju małych dzieci oraz integracja rodzin polskich i imigranckich</t>
  </si>
  <si>
    <t>Ewa Sadowska</t>
  </si>
  <si>
    <t>0-608 312 109</t>
  </si>
  <si>
    <t xml:space="preserve">esadowska@pcpm.org.pl </t>
  </si>
  <si>
    <t>Kampania informacyjna na temat pozytywnego wpływu migracji „Migranci – szansa dla Polski”</t>
  </si>
  <si>
    <t>Wojciech Wilk</t>
  </si>
  <si>
    <t>0-510 616 660, 0-79 6666 883</t>
  </si>
  <si>
    <t>wwilk@pcpm.org.pl</t>
  </si>
  <si>
    <t>Międzynarodowa Organizacja ds. Migracji (IOM)</t>
  </si>
  <si>
    <t>Organizacja międzynarodowa</t>
  </si>
  <si>
    <t xml:space="preserve">Integracja przez informację </t>
  </si>
  <si>
    <t>ul. Mariensztat 8, 00-302 Warszawa</t>
  </si>
  <si>
    <t>arostocka@iom.int</t>
  </si>
  <si>
    <t>Integracja przez naukę języka z elementami e-learningu</t>
  </si>
  <si>
    <t>02-078 Warszawa, ul. Krzywickiego 34</t>
  </si>
  <si>
    <t>22/622-95-46</t>
  </si>
  <si>
    <t>a.branko@linguaemundi.pl</t>
  </si>
  <si>
    <t>Wykorzystanie Nabór 5</t>
  </si>
  <si>
    <t>3 (przeniesione z 1)</t>
  </si>
  <si>
    <t>Wykorzystanie limitu 10%- zostaje</t>
  </si>
  <si>
    <t>Przesunięcia IX</t>
  </si>
  <si>
    <t>Przesunięcia X</t>
  </si>
  <si>
    <t>Limit przesunięć poza PT</t>
  </si>
  <si>
    <t>Zostało po EBC (po przesunięciach ministra)</t>
  </si>
  <si>
    <t>z pt do 3 235189,16</t>
  </si>
  <si>
    <t>z pt do 1 60946,09</t>
  </si>
  <si>
    <t>z pt do 2 reszta czyli 125 542,44</t>
  </si>
  <si>
    <t>SUMA Kontrkatacji</t>
  </si>
  <si>
    <t>Oryginalny poziom alokacji - finalny</t>
  </si>
  <si>
    <t>Numer projektu</t>
  </si>
  <si>
    <t>N/D</t>
  </si>
  <si>
    <t>Liczba punktów
 (max 100)</t>
  </si>
  <si>
    <t>1/15/EFU</t>
  </si>
  <si>
    <t>2/15/EFU</t>
  </si>
  <si>
    <t>Fundacja Multiocalenie</t>
  </si>
  <si>
    <t>MultiAzyl</t>
  </si>
  <si>
    <t>Stowarzyszenie Interwencji Prawnej</t>
  </si>
  <si>
    <t>Prawnicy uchodźcom</t>
  </si>
  <si>
    <t>10% z budżetu państwa 2013</t>
  </si>
  <si>
    <t>Całość budżetu 2013</t>
  </si>
  <si>
    <t>Program 2013 - EFU</t>
  </si>
  <si>
    <t xml:space="preserve">1. Helsińska Fundacja Praw Człowieka;
2. Wydział Prawa i Administracji Uniwersytetu Warszawskiego - Klinika Prawa;
3. Fundacja Instytut na rzecz Państwa Prawa;
4. Centrum Pomocy Prawnej im. Haliny Nieć;
5. Caritas Archidiecezji Białostockiej.
</t>
  </si>
  <si>
    <t xml:space="preserve">Umowy o dofinansowanie podpisywane będą z wnioskodawcami z uwzględnieniem dostępności środków z Europejskiego Funduszu na rzecz Uchodźców. Dofinansowanie projektu nr 2/15/EFU z uwględnieniem kursu EUR/PLN w grudniu 2014 r. powinno zostać obniżone do kwoty 329 860,80 PLN ze środków EFU.
Umowy będą podpisywane zgodnie z kolejnością złożenia przez wnioskodawców pełnej, poprawnej dokumentacji koniecznej do podpisania umowy. 
W przypadku zmiany ilości dostępnych środków finansowych z EFI (w wyniku zmiany kursu EUR/PLN) umowy zostaną podpisane wyłącznie do kwoty dostępnego dofinansowania z EFU.
……………………
AKCEPTUJĘ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</si>
</sst>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_z_ł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0"/>
      <name val="Arial"/>
      <family val="2"/>
    </font>
    <font>
      <i/>
      <sz val="12"/>
      <name val="Arial CE"/>
      <family val="0"/>
    </font>
    <font>
      <u val="single"/>
      <sz val="9"/>
      <color indexed="12"/>
      <name val="Arial"/>
      <family val="2"/>
    </font>
    <font>
      <sz val="12"/>
      <name val="Arial"/>
      <family val="2"/>
    </font>
    <font>
      <sz val="12"/>
      <name val="Czcionka tekstu podstawowego"/>
      <family val="2"/>
    </font>
    <font>
      <b/>
      <sz val="12"/>
      <name val="Arial CE"/>
      <family val="0"/>
    </font>
    <font>
      <sz val="12"/>
      <color indexed="20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sz val="14"/>
      <name val="Arial CE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double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0" fillId="0" borderId="10" xfId="0" applyBorder="1" applyAlignment="1">
      <alignment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wrapText="1"/>
    </xf>
    <xf numFmtId="0" fontId="4" fillId="0" borderId="14" xfId="0" applyFont="1" applyFill="1" applyBorder="1" applyAlignment="1">
      <alignment horizontal="right" wrapText="1"/>
    </xf>
    <xf numFmtId="4" fontId="0" fillId="0" borderId="12" xfId="0" applyNumberFormat="1" applyFont="1" applyBorder="1" applyAlignment="1">
      <alignment horizontal="right"/>
    </xf>
    <xf numFmtId="0" fontId="13" fillId="0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12" fillId="33" borderId="10" xfId="44" applyFont="1" applyFill="1" applyBorder="1" applyAlignment="1" applyProtection="1">
      <alignment horizontal="center" vertical="top" wrapText="1"/>
      <protection/>
    </xf>
    <xf numFmtId="0" fontId="14" fillId="33" borderId="10" xfId="4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4" fontId="0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wrapText="1"/>
    </xf>
    <xf numFmtId="0" fontId="8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14" fillId="34" borderId="10" xfId="4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wrapText="1"/>
    </xf>
    <xf numFmtId="4" fontId="4" fillId="34" borderId="10" xfId="0" applyNumberFormat="1" applyFont="1" applyFill="1" applyBorder="1" applyAlignment="1">
      <alignment horizontal="right" wrapText="1"/>
    </xf>
    <xf numFmtId="4" fontId="0" fillId="34" borderId="10" xfId="0" applyNumberFormat="1" applyFont="1" applyFill="1" applyBorder="1" applyAlignment="1">
      <alignment horizontal="right" wrapText="1"/>
    </xf>
    <xf numFmtId="4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left" vertical="top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vertical="top" wrapText="1"/>
    </xf>
    <xf numFmtId="0" fontId="12" fillId="35" borderId="10" xfId="44" applyFont="1" applyFill="1" applyBorder="1" applyAlignment="1" applyProtection="1">
      <alignment horizontal="center" vertical="top" wrapText="1"/>
      <protection/>
    </xf>
    <xf numFmtId="0" fontId="14" fillId="35" borderId="10" xfId="4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right" wrapText="1"/>
    </xf>
    <xf numFmtId="4" fontId="4" fillId="35" borderId="10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8" fillId="34" borderId="15" xfId="0" applyFont="1" applyFill="1" applyBorder="1" applyAlignment="1">
      <alignment horizontal="left" vertical="top" wrapText="1"/>
    </xf>
    <xf numFmtId="4" fontId="4" fillId="34" borderId="15" xfId="0" applyNumberFormat="1" applyFont="1" applyFill="1" applyBorder="1" applyAlignment="1">
      <alignment horizontal="right" wrapText="1"/>
    </xf>
    <xf numFmtId="4" fontId="0" fillId="34" borderId="15" xfId="0" applyNumberFormat="1" applyFont="1" applyFill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8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0" fillId="0" borderId="18" xfId="4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5" borderId="10" xfId="0" applyFont="1" applyFill="1" applyBorder="1" applyAlignment="1">
      <alignment horizontal="right"/>
    </xf>
    <xf numFmtId="0" fontId="8" fillId="35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right" wrapText="1"/>
    </xf>
    <xf numFmtId="0" fontId="11" fillId="35" borderId="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4" fontId="0" fillId="34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4" fontId="4" fillId="0" borderId="20" xfId="0" applyNumberFormat="1" applyFont="1" applyBorder="1" applyAlignment="1">
      <alignment horizontal="center" wrapText="1"/>
    </xf>
    <xf numFmtId="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wrapText="1"/>
    </xf>
    <xf numFmtId="4" fontId="0" fillId="33" borderId="15" xfId="0" applyNumberFormat="1" applyFont="1" applyFill="1" applyBorder="1" applyAlignment="1">
      <alignment horizontal="right" wrapText="1"/>
    </xf>
    <xf numFmtId="4" fontId="0" fillId="33" borderId="15" xfId="0" applyNumberFormat="1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 wrapText="1"/>
    </xf>
    <xf numFmtId="4" fontId="4" fillId="0" borderId="20" xfId="0" applyNumberFormat="1" applyFont="1" applyFill="1" applyBorder="1" applyAlignment="1">
      <alignment horizontal="right" wrapText="1"/>
    </xf>
    <xf numFmtId="4" fontId="0" fillId="0" borderId="20" xfId="0" applyNumberFormat="1" applyFont="1" applyFill="1" applyBorder="1" applyAlignment="1">
      <alignment horizontal="right" wrapText="1"/>
    </xf>
    <xf numFmtId="4" fontId="0" fillId="0" borderId="20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3" fillId="0" borderId="12" xfId="0" applyFont="1" applyBorder="1" applyAlignment="1">
      <alignment vertical="top" wrapText="1"/>
    </xf>
    <xf numFmtId="0" fontId="14" fillId="0" borderId="12" xfId="4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12" fillId="0" borderId="13" xfId="44" applyFont="1" applyFill="1" applyBorder="1" applyAlignment="1" applyProtection="1">
      <alignment horizontal="center" vertical="top" wrapText="1"/>
      <protection/>
    </xf>
    <xf numFmtId="4" fontId="4" fillId="35" borderId="15" xfId="0" applyNumberFormat="1" applyFont="1" applyFill="1" applyBorder="1" applyAlignment="1">
      <alignment horizontal="right" wrapText="1"/>
    </xf>
    <xf numFmtId="4" fontId="0" fillId="35" borderId="15" xfId="0" applyNumberFormat="1" applyFont="1" applyFill="1" applyBorder="1" applyAlignment="1">
      <alignment horizontal="right" wrapText="1"/>
    </xf>
    <xf numFmtId="4" fontId="0" fillId="0" borderId="20" xfId="0" applyNumberFormat="1" applyBorder="1" applyAlignment="1">
      <alignment/>
    </xf>
    <xf numFmtId="0" fontId="3" fillId="34" borderId="10" xfId="0" applyFont="1" applyFill="1" applyBorder="1" applyAlignment="1" applyProtection="1">
      <alignment wrapText="1"/>
      <protection locked="0"/>
    </xf>
    <xf numFmtId="0" fontId="12" fillId="34" borderId="10" xfId="44" applyFont="1" applyFill="1" applyBorder="1" applyAlignment="1" applyProtection="1">
      <alignment wrapText="1"/>
      <protection locked="0"/>
    </xf>
    <xf numFmtId="0" fontId="3" fillId="34" borderId="15" xfId="0" applyFont="1" applyFill="1" applyBorder="1" applyAlignment="1" applyProtection="1">
      <alignment wrapText="1"/>
      <protection locked="0"/>
    </xf>
    <xf numFmtId="0" fontId="3" fillId="34" borderId="10" xfId="0" applyFont="1" applyFill="1" applyBorder="1" applyAlignment="1" applyProtection="1">
      <alignment wrapText="1"/>
      <protection locked="0"/>
    </xf>
    <xf numFmtId="0" fontId="5" fillId="33" borderId="10" xfId="44" applyFill="1" applyBorder="1" applyAlignment="1" applyProtection="1">
      <alignment wrapText="1"/>
      <protection/>
    </xf>
    <xf numFmtId="4" fontId="10" fillId="0" borderId="0" xfId="0" applyNumberFormat="1" applyFont="1" applyAlignment="1">
      <alignment/>
    </xf>
    <xf numFmtId="0" fontId="0" fillId="33" borderId="10" xfId="51" applyFont="1" applyFill="1" applyBorder="1" applyAlignment="1">
      <alignment horizontal="left" vertical="top" wrapText="1"/>
    </xf>
    <xf numFmtId="0" fontId="0" fillId="33" borderId="10" xfId="51" applyFont="1" applyFill="1" applyBorder="1" applyAlignment="1">
      <alignment wrapText="1"/>
    </xf>
    <xf numFmtId="0" fontId="0" fillId="33" borderId="10" xfId="51" applyFont="1" applyFill="1" applyBorder="1" applyAlignment="1">
      <alignment vertical="top" wrapText="1"/>
    </xf>
    <xf numFmtId="0" fontId="0" fillId="33" borderId="10" xfId="51" applyFont="1" applyFill="1" applyBorder="1" applyAlignment="1" applyProtection="1">
      <alignment horizontal="center" vertical="top" wrapText="1"/>
      <protection/>
    </xf>
    <xf numFmtId="0" fontId="0" fillId="33" borderId="10" xfId="51" applyFont="1" applyFill="1" applyBorder="1" applyAlignment="1">
      <alignment horizontal="right" wrapText="1"/>
    </xf>
    <xf numFmtId="4" fontId="0" fillId="33" borderId="10" xfId="51" applyNumberFormat="1" applyFont="1" applyFill="1" applyBorder="1" applyAlignment="1">
      <alignment horizontal="right" wrapText="1"/>
    </xf>
    <xf numFmtId="0" fontId="0" fillId="33" borderId="10" xfId="51" applyFont="1" applyFill="1" applyBorder="1" applyAlignment="1">
      <alignment horizontal="right"/>
    </xf>
    <xf numFmtId="4" fontId="0" fillId="33" borderId="10" xfId="51" applyNumberFormat="1" applyFont="1" applyFill="1" applyBorder="1" applyAlignment="1">
      <alignment horizontal="right"/>
    </xf>
    <xf numFmtId="0" fontId="13" fillId="33" borderId="10" xfId="5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right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3" fontId="0" fillId="33" borderId="10" xfId="0" applyNumberFormat="1" applyFill="1" applyBorder="1" applyAlignment="1">
      <alignment wrapText="1"/>
    </xf>
    <xf numFmtId="0" fontId="11" fillId="33" borderId="0" xfId="0" applyFont="1" applyFill="1" applyAlignment="1">
      <alignment horizontal="center" vertical="center"/>
    </xf>
    <xf numFmtId="0" fontId="0" fillId="36" borderId="10" xfId="0" applyFill="1" applyBorder="1" applyAlignment="1">
      <alignment wrapText="1"/>
    </xf>
    <xf numFmtId="0" fontId="5" fillId="36" borderId="10" xfId="44" applyFill="1" applyBorder="1" applyAlignment="1" applyProtection="1">
      <alignment wrapText="1"/>
      <protection/>
    </xf>
    <xf numFmtId="0" fontId="0" fillId="36" borderId="10" xfId="0" applyFill="1" applyBorder="1" applyAlignment="1">
      <alignment/>
    </xf>
    <xf numFmtId="0" fontId="15" fillId="36" borderId="10" xfId="0" applyFont="1" applyFill="1" applyBorder="1" applyAlignment="1">
      <alignment horizontal="center" vertical="center" wrapText="1"/>
    </xf>
    <xf numFmtId="4" fontId="0" fillId="36" borderId="10" xfId="0" applyNumberForma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4" fontId="3" fillId="0" borderId="0" xfId="0" applyNumberFormat="1" applyFont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10" fillId="37" borderId="10" xfId="0" applyFont="1" applyFill="1" applyBorder="1" applyAlignment="1">
      <alignment horizontal="left" vertical="top"/>
    </xf>
    <xf numFmtId="4" fontId="0" fillId="37" borderId="10" xfId="0" applyNumberFormat="1" applyFont="1" applyFill="1" applyBorder="1" applyAlignment="1">
      <alignment/>
    </xf>
    <xf numFmtId="0" fontId="0" fillId="37" borderId="22" xfId="0" applyFont="1" applyFill="1" applyBorder="1" applyAlignment="1">
      <alignment/>
    </xf>
    <xf numFmtId="4" fontId="7" fillId="37" borderId="20" xfId="0" applyNumberFormat="1" applyFont="1" applyFill="1" applyBorder="1" applyAlignment="1">
      <alignment/>
    </xf>
    <xf numFmtId="0" fontId="10" fillId="37" borderId="10" xfId="0" applyFont="1" applyFill="1" applyBorder="1" applyAlignment="1">
      <alignment horizontal="left" vertical="top" wrapText="1"/>
    </xf>
    <xf numFmtId="4" fontId="0" fillId="37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11" fillId="38" borderId="0" xfId="0" applyFont="1" applyFill="1" applyAlignment="1">
      <alignment horizontal="center" vertical="center"/>
    </xf>
    <xf numFmtId="0" fontId="0" fillId="38" borderId="10" xfId="0" applyFill="1" applyBorder="1" applyAlignment="1">
      <alignment wrapText="1"/>
    </xf>
    <xf numFmtId="0" fontId="0" fillId="38" borderId="10" xfId="0" applyFill="1" applyBorder="1" applyAlignment="1">
      <alignment/>
    </xf>
    <xf numFmtId="2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 wrapText="1"/>
    </xf>
    <xf numFmtId="2" fontId="10" fillId="0" borderId="18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/>
    </xf>
    <xf numFmtId="2" fontId="4" fillId="34" borderId="10" xfId="0" applyNumberFormat="1" applyFont="1" applyFill="1" applyBorder="1" applyAlignment="1">
      <alignment horizontal="right"/>
    </xf>
    <xf numFmtId="2" fontId="4" fillId="34" borderId="15" xfId="0" applyNumberFormat="1" applyFont="1" applyFill="1" applyBorder="1" applyAlignment="1">
      <alignment horizontal="right"/>
    </xf>
    <xf numFmtId="2" fontId="4" fillId="0" borderId="2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0" fillId="33" borderId="10" xfId="51" applyNumberFormat="1" applyFont="1" applyFill="1" applyBorder="1" applyAlignment="1">
      <alignment horizontal="right"/>
    </xf>
    <xf numFmtId="2" fontId="4" fillId="33" borderId="15" xfId="0" applyNumberFormat="1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 horizontal="right"/>
    </xf>
    <xf numFmtId="2" fontId="4" fillId="35" borderId="10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38" borderId="10" xfId="0" applyFont="1" applyFill="1" applyBorder="1" applyAlignment="1">
      <alignment wrapText="1"/>
    </xf>
    <xf numFmtId="4" fontId="0" fillId="38" borderId="10" xfId="0" applyNumberFormat="1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10" fillId="38" borderId="10" xfId="0" applyFont="1" applyFill="1" applyBorder="1" applyAlignment="1">
      <alignment horizontal="center" vertical="center" wrapText="1"/>
    </xf>
    <xf numFmtId="4" fontId="0" fillId="38" borderId="10" xfId="0" applyNumberFormat="1" applyFont="1" applyFill="1" applyBorder="1" applyAlignment="1">
      <alignment wrapText="1"/>
    </xf>
    <xf numFmtId="2" fontId="0" fillId="38" borderId="10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2" fontId="0" fillId="38" borderId="10" xfId="0" applyNumberFormat="1" applyFont="1" applyFill="1" applyBorder="1" applyAlignment="1">
      <alignment wrapText="1"/>
    </xf>
    <xf numFmtId="0" fontId="0" fillId="38" borderId="10" xfId="0" applyFont="1" applyFill="1" applyBorder="1" applyAlignment="1">
      <alignment horizontal="left" vertical="top" wrapText="1"/>
    </xf>
    <xf numFmtId="0" fontId="0" fillId="38" borderId="10" xfId="0" applyFont="1" applyFill="1" applyBorder="1" applyAlignment="1">
      <alignment horizontal="left" wrapText="1"/>
    </xf>
    <xf numFmtId="0" fontId="5" fillId="38" borderId="10" xfId="44" applyFont="1" applyFill="1" applyBorder="1" applyAlignment="1" applyProtection="1">
      <alignment horizontal="center" vertical="top" wrapText="1"/>
      <protection/>
    </xf>
    <xf numFmtId="0" fontId="0" fillId="38" borderId="10" xfId="0" applyFont="1" applyFill="1" applyBorder="1" applyAlignment="1">
      <alignment horizontal="left" vertical="top" wrapText="1"/>
    </xf>
    <xf numFmtId="0" fontId="5" fillId="38" borderId="10" xfId="44" applyFont="1" applyFill="1" applyBorder="1" applyAlignment="1" applyProtection="1">
      <alignment wrapText="1"/>
      <protection/>
    </xf>
    <xf numFmtId="0" fontId="5" fillId="38" borderId="10" xfId="44" applyFont="1" applyFill="1" applyBorder="1" applyAlignment="1" applyProtection="1">
      <alignment wrapText="1"/>
      <protection/>
    </xf>
    <xf numFmtId="3" fontId="0" fillId="38" borderId="10" xfId="0" applyNumberFormat="1" applyFont="1" applyFill="1" applyBorder="1" applyAlignment="1">
      <alignment wrapText="1"/>
    </xf>
    <xf numFmtId="4" fontId="10" fillId="0" borderId="0" xfId="0" applyNumberFormat="1" applyFont="1" applyBorder="1" applyAlignment="1">
      <alignment/>
    </xf>
    <xf numFmtId="3" fontId="0" fillId="38" borderId="10" xfId="0" applyNumberFormat="1" applyFill="1" applyBorder="1" applyAlignment="1">
      <alignment wrapText="1"/>
    </xf>
    <xf numFmtId="4" fontId="3" fillId="39" borderId="10" xfId="0" applyNumberFormat="1" applyFont="1" applyFill="1" applyBorder="1" applyAlignment="1">
      <alignment wrapText="1"/>
    </xf>
    <xf numFmtId="0" fontId="10" fillId="0" borderId="11" xfId="0" applyFont="1" applyBorder="1" applyAlignment="1">
      <alignment horizontal="left" vertical="top" wrapText="1"/>
    </xf>
    <xf numFmtId="0" fontId="0" fillId="0" borderId="23" xfId="0" applyBorder="1" applyAlignment="1">
      <alignment/>
    </xf>
    <xf numFmtId="4" fontId="7" fillId="0" borderId="24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5" xfId="0" applyBorder="1" applyAlignment="1">
      <alignment/>
    </xf>
    <xf numFmtId="4" fontId="7" fillId="0" borderId="20" xfId="0" applyNumberFormat="1" applyFont="1" applyBorder="1" applyAlignment="1">
      <alignment/>
    </xf>
    <xf numFmtId="0" fontId="8" fillId="36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top" wrapText="1"/>
    </xf>
    <xf numFmtId="0" fontId="12" fillId="36" borderId="10" xfId="44" applyFont="1" applyFill="1" applyBorder="1" applyAlignment="1" applyProtection="1">
      <alignment horizontal="center" vertical="top" wrapText="1"/>
      <protection/>
    </xf>
    <xf numFmtId="0" fontId="14" fillId="36" borderId="10" xfId="4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right" wrapText="1"/>
    </xf>
    <xf numFmtId="4" fontId="4" fillId="36" borderId="10" xfId="0" applyNumberFormat="1" applyFont="1" applyFill="1" applyBorder="1" applyAlignment="1">
      <alignment horizontal="right" wrapText="1"/>
    </xf>
    <xf numFmtId="4" fontId="0" fillId="36" borderId="10" xfId="0" applyNumberFormat="1" applyFont="1" applyFill="1" applyBorder="1" applyAlignment="1">
      <alignment horizontal="right" wrapText="1"/>
    </xf>
    <xf numFmtId="2" fontId="4" fillId="36" borderId="10" xfId="0" applyNumberFormat="1" applyFont="1" applyFill="1" applyBorder="1" applyAlignment="1">
      <alignment horizontal="right"/>
    </xf>
    <xf numFmtId="4" fontId="0" fillId="36" borderId="10" xfId="0" applyNumberFormat="1" applyFont="1" applyFill="1" applyBorder="1" applyAlignment="1">
      <alignment horizontal="right"/>
    </xf>
    <xf numFmtId="0" fontId="57" fillId="36" borderId="10" xfId="64" applyFill="1" applyBorder="1" applyAlignment="1">
      <alignment horizontal="left" vertical="top" wrapText="1"/>
    </xf>
    <xf numFmtId="0" fontId="57" fillId="36" borderId="10" xfId="64" applyFill="1" applyBorder="1" applyAlignment="1">
      <alignment wrapText="1"/>
    </xf>
    <xf numFmtId="0" fontId="57" fillId="36" borderId="10" xfId="64" applyFill="1" applyBorder="1" applyAlignment="1">
      <alignment vertical="top" wrapText="1"/>
    </xf>
    <xf numFmtId="0" fontId="57" fillId="36" borderId="10" xfId="64" applyFill="1" applyBorder="1" applyAlignment="1" applyProtection="1">
      <alignment horizontal="center" vertical="top" wrapText="1"/>
      <protection/>
    </xf>
    <xf numFmtId="0" fontId="16" fillId="36" borderId="10" xfId="64" applyFont="1" applyFill="1" applyBorder="1" applyAlignment="1">
      <alignment horizontal="center" vertical="center" wrapText="1"/>
    </xf>
    <xf numFmtId="0" fontId="57" fillId="36" borderId="10" xfId="64" applyFill="1" applyBorder="1" applyAlignment="1">
      <alignment horizontal="right" wrapText="1"/>
    </xf>
    <xf numFmtId="4" fontId="57" fillId="36" borderId="10" xfId="64" applyNumberFormat="1" applyFill="1" applyBorder="1" applyAlignment="1">
      <alignment horizontal="right" wrapText="1"/>
    </xf>
    <xf numFmtId="2" fontId="57" fillId="36" borderId="10" xfId="64" applyNumberFormat="1" applyFill="1" applyBorder="1" applyAlignment="1">
      <alignment horizontal="right"/>
    </xf>
    <xf numFmtId="4" fontId="57" fillId="36" borderId="10" xfId="64" applyNumberFormat="1" applyFill="1" applyBorder="1" applyAlignment="1">
      <alignment horizontal="right"/>
    </xf>
    <xf numFmtId="0" fontId="57" fillId="36" borderId="10" xfId="64" applyFill="1" applyBorder="1" applyAlignment="1">
      <alignment horizontal="right"/>
    </xf>
    <xf numFmtId="0" fontId="0" fillId="36" borderId="0" xfId="0" applyFill="1" applyAlignment="1">
      <alignment/>
    </xf>
    <xf numFmtId="4" fontId="3" fillId="40" borderId="10" xfId="0" applyNumberFormat="1" applyFont="1" applyFill="1" applyBorder="1" applyAlignment="1">
      <alignment wrapText="1"/>
    </xf>
    <xf numFmtId="0" fontId="10" fillId="41" borderId="18" xfId="0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/>
    </xf>
    <xf numFmtId="0" fontId="0" fillId="36" borderId="0" xfId="0" applyFill="1" applyAlignment="1">
      <alignment wrapText="1"/>
    </xf>
    <xf numFmtId="4" fontId="3" fillId="39" borderId="10" xfId="0" applyNumberFormat="1" applyFont="1" applyFill="1" applyBorder="1" applyAlignment="1">
      <alignment/>
    </xf>
    <xf numFmtId="4" fontId="0" fillId="38" borderId="10" xfId="0" applyNumberFormat="1" applyFont="1" applyFill="1" applyBorder="1" applyAlignment="1">
      <alignment wrapText="1"/>
    </xf>
    <xf numFmtId="4" fontId="4" fillId="39" borderId="10" xfId="0" applyNumberFormat="1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4" fontId="0" fillId="0" borderId="0" xfId="0" applyNumberFormat="1" applyFont="1" applyFill="1" applyBorder="1" applyAlignment="1" applyProtection="1">
      <alignment wrapText="1"/>
      <protection locked="0"/>
    </xf>
    <xf numFmtId="4" fontId="3" fillId="42" borderId="10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0" fontId="17" fillId="43" borderId="10" xfId="0" applyFont="1" applyFill="1" applyBorder="1" applyAlignment="1">
      <alignment wrapText="1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4" fontId="18" fillId="41" borderId="10" xfId="0" applyNumberFormat="1" applyFont="1" applyFill="1" applyBorder="1" applyAlignment="1">
      <alignment/>
    </xf>
    <xf numFmtId="4" fontId="0" fillId="41" borderId="10" xfId="0" applyNumberFormat="1" applyFont="1" applyFill="1" applyBorder="1" applyAlignment="1">
      <alignment horizontal="right"/>
    </xf>
    <xf numFmtId="4" fontId="4" fillId="41" borderId="10" xfId="0" applyNumberFormat="1" applyFont="1" applyFill="1" applyBorder="1" applyAlignment="1">
      <alignment horizontal="right" wrapText="1"/>
    </xf>
    <xf numFmtId="4" fontId="0" fillId="41" borderId="15" xfId="0" applyNumberFormat="1" applyFont="1" applyFill="1" applyBorder="1" applyAlignment="1">
      <alignment horizontal="right"/>
    </xf>
    <xf numFmtId="4" fontId="18" fillId="41" borderId="20" xfId="0" applyNumberFormat="1" applyFont="1" applyFill="1" applyBorder="1" applyAlignment="1">
      <alignment horizontal="center"/>
    </xf>
    <xf numFmtId="4" fontId="0" fillId="41" borderId="10" xfId="0" applyNumberFormat="1" applyFont="1" applyFill="1" applyBorder="1" applyAlignment="1">
      <alignment wrapText="1"/>
    </xf>
    <xf numFmtId="4" fontId="0" fillId="41" borderId="10" xfId="51" applyNumberFormat="1" applyFont="1" applyFill="1" applyBorder="1" applyAlignment="1">
      <alignment horizontal="right"/>
    </xf>
    <xf numFmtId="4" fontId="18" fillId="41" borderId="20" xfId="0" applyNumberFormat="1" applyFont="1" applyFill="1" applyBorder="1" applyAlignment="1">
      <alignment horizontal="right"/>
    </xf>
    <xf numFmtId="4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0" xfId="0" applyFill="1" applyBorder="1" applyAlignment="1">
      <alignment wrapText="1"/>
    </xf>
    <xf numFmtId="4" fontId="0" fillId="41" borderId="10" xfId="0" applyNumberFormat="1" applyFont="1" applyFill="1" applyBorder="1" applyAlignment="1">
      <alignment wrapText="1"/>
    </xf>
    <xf numFmtId="4" fontId="0" fillId="41" borderId="10" xfId="0" applyNumberForma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10" fillId="36" borderId="10" xfId="0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>
      <alignment wrapText="1"/>
    </xf>
    <xf numFmtId="2" fontId="0" fillId="36" borderId="10" xfId="0" applyNumberFormat="1" applyFont="1" applyFill="1" applyBorder="1" applyAlignment="1">
      <alignment wrapText="1"/>
    </xf>
    <xf numFmtId="4" fontId="0" fillId="36" borderId="10" xfId="0" applyNumberFormat="1" applyFill="1" applyBorder="1" applyAlignment="1">
      <alignment wrapText="1"/>
    </xf>
    <xf numFmtId="4" fontId="3" fillId="36" borderId="10" xfId="0" applyNumberFormat="1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5" fillId="36" borderId="10" xfId="44" applyFont="1" applyFill="1" applyBorder="1" applyAlignment="1" applyProtection="1">
      <alignment wrapText="1"/>
      <protection/>
    </xf>
    <xf numFmtId="2" fontId="18" fillId="41" borderId="10" xfId="0" applyNumberFormat="1" applyFont="1" applyFill="1" applyBorder="1" applyAlignment="1">
      <alignment/>
    </xf>
    <xf numFmtId="0" fontId="17" fillId="44" borderId="10" xfId="0" applyFont="1" applyFill="1" applyBorder="1" applyAlignment="1">
      <alignment wrapText="1"/>
    </xf>
    <xf numFmtId="4" fontId="17" fillId="43" borderId="10" xfId="0" applyNumberFormat="1" applyFont="1" applyFill="1" applyBorder="1" applyAlignment="1">
      <alignment/>
    </xf>
    <xf numFmtId="0" fontId="17" fillId="43" borderId="10" xfId="0" applyFont="1" applyFill="1" applyBorder="1" applyAlignment="1">
      <alignment/>
    </xf>
    <xf numFmtId="4" fontId="17" fillId="43" borderId="10" xfId="0" applyNumberFormat="1" applyFont="1" applyFill="1" applyBorder="1" applyAlignment="1">
      <alignment wrapText="1"/>
    </xf>
    <xf numFmtId="0" fontId="17" fillId="43" borderId="10" xfId="0" applyFont="1" applyFill="1" applyBorder="1" applyAlignment="1">
      <alignment wrapText="1"/>
    </xf>
    <xf numFmtId="4" fontId="17" fillId="36" borderId="10" xfId="0" applyNumberFormat="1" applyFont="1" applyFill="1" applyBorder="1" applyAlignment="1">
      <alignment wrapText="1"/>
    </xf>
    <xf numFmtId="0" fontId="0" fillId="44" borderId="10" xfId="0" applyFill="1" applyBorder="1" applyAlignment="1">
      <alignment wrapText="1"/>
    </xf>
    <xf numFmtId="0" fontId="17" fillId="36" borderId="10" xfId="0" applyFont="1" applyFill="1" applyBorder="1" applyAlignment="1">
      <alignment wrapText="1"/>
    </xf>
    <xf numFmtId="4" fontId="17" fillId="36" borderId="10" xfId="0" applyNumberFormat="1" applyFont="1" applyFill="1" applyBorder="1" applyAlignment="1">
      <alignment wrapText="1"/>
    </xf>
    <xf numFmtId="0" fontId="0" fillId="43" borderId="10" xfId="0" applyFill="1" applyBorder="1" applyAlignment="1">
      <alignment wrapText="1"/>
    </xf>
    <xf numFmtId="0" fontId="0" fillId="45" borderId="0" xfId="0" applyFill="1" applyAlignment="1">
      <alignment/>
    </xf>
    <xf numFmtId="0" fontId="0" fillId="45" borderId="10" xfId="0" applyFill="1" applyBorder="1" applyAlignment="1">
      <alignment wrapText="1"/>
    </xf>
    <xf numFmtId="0" fontId="0" fillId="45" borderId="10" xfId="0" applyFill="1" applyBorder="1" applyAlignment="1">
      <alignment/>
    </xf>
    <xf numFmtId="4" fontId="17" fillId="44" borderId="10" xfId="0" applyNumberFormat="1" applyFont="1" applyFill="1" applyBorder="1" applyAlignment="1">
      <alignment wrapText="1"/>
    </xf>
    <xf numFmtId="0" fontId="0" fillId="46" borderId="0" xfId="0" applyFill="1" applyAlignment="1">
      <alignment/>
    </xf>
    <xf numFmtId="4" fontId="17" fillId="43" borderId="15" xfId="0" applyNumberFormat="1" applyFont="1" applyFill="1" applyBorder="1" applyAlignment="1">
      <alignment wrapText="1"/>
    </xf>
    <xf numFmtId="4" fontId="17" fillId="43" borderId="25" xfId="0" applyNumberFormat="1" applyFont="1" applyFill="1" applyBorder="1" applyAlignment="1">
      <alignment wrapText="1"/>
    </xf>
    <xf numFmtId="4" fontId="19" fillId="0" borderId="0" xfId="0" applyNumberFormat="1" applyFont="1" applyAlignment="1">
      <alignment/>
    </xf>
    <xf numFmtId="0" fontId="17" fillId="41" borderId="0" xfId="0" applyFont="1" applyFill="1" applyBorder="1" applyAlignment="1">
      <alignment/>
    </xf>
    <xf numFmtId="4" fontId="17" fillId="41" borderId="0" xfId="0" applyNumberFormat="1" applyFont="1" applyFill="1" applyBorder="1" applyAlignment="1">
      <alignment/>
    </xf>
    <xf numFmtId="4" fontId="17" fillId="41" borderId="0" xfId="0" applyNumberFormat="1" applyFont="1" applyFill="1" applyBorder="1" applyAlignment="1">
      <alignment/>
    </xf>
    <xf numFmtId="4" fontId="17" fillId="0" borderId="0" xfId="0" applyNumberFormat="1" applyFont="1" applyBorder="1" applyAlignment="1">
      <alignment/>
    </xf>
    <xf numFmtId="0" fontId="17" fillId="41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47" borderId="26" xfId="0" applyFont="1" applyFill="1" applyBorder="1" applyAlignment="1">
      <alignment horizontal="center" vertical="center" wrapText="1"/>
    </xf>
    <xf numFmtId="0" fontId="38" fillId="47" borderId="26" xfId="51" applyFont="1" applyFill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0" fontId="20" fillId="47" borderId="20" xfId="41" applyFont="1" applyFill="1" applyBorder="1" applyAlignment="1">
      <alignment horizontal="center" vertical="center" wrapText="1"/>
    </xf>
    <xf numFmtId="0" fontId="7" fillId="47" borderId="29" xfId="41" applyFont="1" applyFill="1" applyBorder="1" applyAlignment="1">
      <alignment horizontal="center" vertical="center" wrapText="1"/>
    </xf>
    <xf numFmtId="0" fontId="20" fillId="47" borderId="30" xfId="41" applyFont="1" applyFill="1" applyBorder="1" applyAlignment="1">
      <alignment horizontal="center" vertical="center" wrapText="1"/>
    </xf>
    <xf numFmtId="0" fontId="7" fillId="47" borderId="16" xfId="41" applyNumberFormat="1" applyFont="1" applyFill="1" applyBorder="1" applyAlignment="1">
      <alignment horizontal="center" vertical="center" wrapText="1"/>
    </xf>
    <xf numFmtId="170" fontId="20" fillId="47" borderId="22" xfId="41" applyNumberFormat="1" applyFont="1" applyFill="1" applyBorder="1" applyAlignment="1">
      <alignment horizontal="center" vertical="center" wrapText="1"/>
    </xf>
    <xf numFmtId="170" fontId="20" fillId="47" borderId="31" xfId="41" applyNumberFormat="1" applyFont="1" applyFill="1" applyBorder="1" applyAlignment="1">
      <alignment horizontal="center" vertical="center" wrapText="1"/>
    </xf>
    <xf numFmtId="0" fontId="20" fillId="47" borderId="32" xfId="41" applyFont="1" applyFill="1" applyBorder="1" applyAlignment="1">
      <alignment horizontal="center" vertical="center" wrapText="1"/>
    </xf>
    <xf numFmtId="0" fontId="20" fillId="47" borderId="33" xfId="41" applyFont="1" applyFill="1" applyBorder="1" applyAlignment="1">
      <alignment horizontal="center" vertical="center" wrapText="1"/>
    </xf>
    <xf numFmtId="0" fontId="20" fillId="47" borderId="33" xfId="41" applyFont="1" applyFill="1" applyBorder="1" applyAlignment="1">
      <alignment horizontal="left" vertical="center" wrapText="1"/>
    </xf>
    <xf numFmtId="0" fontId="20" fillId="47" borderId="22" xfId="41" applyFont="1" applyFill="1" applyBorder="1" applyAlignment="1">
      <alignment horizontal="center" vertical="center" wrapText="1"/>
    </xf>
    <xf numFmtId="0" fontId="20" fillId="47" borderId="22" xfId="41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orummigracyjne.org" TargetMode="External" /><Relationship Id="rId2" Type="http://schemas.openxmlformats.org/officeDocument/2006/relationships/hyperlink" Target="mailto:info@pbihp.pl" TargetMode="External" /><Relationship Id="rId3" Type="http://schemas.openxmlformats.org/officeDocument/2006/relationships/hyperlink" Target="mailto:inna@przestrzen.art.pl" TargetMode="External" /><Relationship Id="rId4" Type="http://schemas.openxmlformats.org/officeDocument/2006/relationships/hyperlink" Target="mailto:fundacja@ocalenie.org.pl" TargetMode="External" /><Relationship Id="rId5" Type="http://schemas.openxmlformats.org/officeDocument/2006/relationships/hyperlink" Target="mailto:sekretariat@fundacjaormianska.pl" TargetMode="External" /><Relationship Id="rId6" Type="http://schemas.openxmlformats.org/officeDocument/2006/relationships/hyperlink" Target="mailto:fundacja@miedzykulturowa.org.pl" TargetMode="External" /><Relationship Id="rId7" Type="http://schemas.openxmlformats.org/officeDocument/2006/relationships/hyperlink" Target="mailto:fundacja@avenir.ngo.org.pl" TargetMode="External" /><Relationship Id="rId8" Type="http://schemas.openxmlformats.org/officeDocument/2006/relationships/hyperlink" Target="mailto:katarzyna.luczak@autokreacja.org" TargetMode="External" /><Relationship Id="rId9" Type="http://schemas.openxmlformats.org/officeDocument/2006/relationships/hyperlink" Target="mailto:marta@fundacjaormianska.pl" TargetMode="External" /><Relationship Id="rId10" Type="http://schemas.openxmlformats.org/officeDocument/2006/relationships/hyperlink" Target="mailto:caoha@poczta.onet.pl" TargetMode="External" /><Relationship Id="rId11" Type="http://schemas.openxmlformats.org/officeDocument/2006/relationships/hyperlink" Target="mailto:wnuk@wolontariat.org.pl" TargetMode="External" /><Relationship Id="rId12" Type="http://schemas.openxmlformats.org/officeDocument/2006/relationships/hyperlink" Target="mailto:edukacjaprawna@gmail.com" TargetMode="External" /><Relationship Id="rId13" Type="http://schemas.openxmlformats.org/officeDocument/2006/relationships/hyperlink" Target="mailto:marta@fundacjaormianska.pl" TargetMode="External" /><Relationship Id="rId14" Type="http://schemas.openxmlformats.org/officeDocument/2006/relationships/hyperlink" Target="mailto:fundacja@ocalenie.org.pl" TargetMode="External" /><Relationship Id="rId15" Type="http://schemas.openxmlformats.org/officeDocument/2006/relationships/hyperlink" Target="mailto:agata_marek@o2.pl" TargetMode="External" /><Relationship Id="rId16" Type="http://schemas.openxmlformats.org/officeDocument/2006/relationships/hyperlink" Target="mailto:iomwarsaw@iom.int" TargetMode="External" /><Relationship Id="rId17" Type="http://schemas.openxmlformats.org/officeDocument/2006/relationships/hyperlink" Target="mailto:iomwarsaw@iom.int" TargetMode="External" /><Relationship Id="rId18" Type="http://schemas.openxmlformats.org/officeDocument/2006/relationships/hyperlink" Target="mailto:sekretariat@linguaemundi.pl" TargetMode="External" /><Relationship Id="rId19" Type="http://schemas.openxmlformats.org/officeDocument/2006/relationships/hyperlink" Target="mailto:prowincjalat@poczta.pl" TargetMode="External" /><Relationship Id="rId20" Type="http://schemas.openxmlformats.org/officeDocument/2006/relationships/hyperlink" Target="mailto:katarzyna.luczak@autokreacja.org" TargetMode="External" /><Relationship Id="rId21" Type="http://schemas.openxmlformats.org/officeDocument/2006/relationships/hyperlink" Target="mailto:frog_project@onet.eu" TargetMode="External" /><Relationship Id="rId22" Type="http://schemas.openxmlformats.org/officeDocument/2006/relationships/hyperlink" Target="mailto:isp@isp.org.pl" TargetMode="External" /><Relationship Id="rId23" Type="http://schemas.openxmlformats.org/officeDocument/2006/relationships/hyperlink" Target="mailto:caoha@poczta.onet.pl" TargetMode="External" /><Relationship Id="rId24" Type="http://schemas.openxmlformats.org/officeDocument/2006/relationships/hyperlink" Target="mailto:info@diplomacy.pl" TargetMode="External" /><Relationship Id="rId25" Type="http://schemas.openxmlformats.org/officeDocument/2006/relationships/hyperlink" Target="mailto:p.sredzinski@afryka.pl" TargetMode="External" /><Relationship Id="rId26" Type="http://schemas.openxmlformats.org/officeDocument/2006/relationships/hyperlink" Target="mailto:fundacja_akcja@o2.pl" TargetMode="External" /><Relationship Id="rId27" Type="http://schemas.openxmlformats.org/officeDocument/2006/relationships/hyperlink" Target="mailto:artur.ptak@jestesmyaktywni.pl" TargetMode="External" /><Relationship Id="rId28" Type="http://schemas.openxmlformats.org/officeDocument/2006/relationships/hyperlink" Target="mailto:sekretariat@rasz.edu.pl" TargetMode="External" /><Relationship Id="rId29" Type="http://schemas.openxmlformats.org/officeDocument/2006/relationships/hyperlink" Target="mailto:ii@org.pl" TargetMode="External" /><Relationship Id="rId30" Type="http://schemas.openxmlformats.org/officeDocument/2006/relationships/hyperlink" Target="mailto:agata_marek@o2.pl" TargetMode="External" /><Relationship Id="rId31" Type="http://schemas.openxmlformats.org/officeDocument/2006/relationships/hyperlink" Target="http://www.lublin2016.pl/" TargetMode="External" /><Relationship Id="rId32" Type="http://schemas.openxmlformats.org/officeDocument/2006/relationships/hyperlink" Target="mailto:jsamborski@unicorn-sme.org" TargetMode="External" /><Relationship Id="rId33" Type="http://schemas.openxmlformats.org/officeDocument/2006/relationships/hyperlink" Target="mailto:ozcan@tlen.pl" TargetMode="External" /><Relationship Id="rId34" Type="http://schemas.openxmlformats.org/officeDocument/2006/relationships/hyperlink" Target="mailto:esadowska@pcpm.org.pl" TargetMode="External" /><Relationship Id="rId35" Type="http://schemas.openxmlformats.org/officeDocument/2006/relationships/hyperlink" Target="mailto:wwilk@pcpm.org.pl" TargetMode="External" /><Relationship Id="rId36" Type="http://schemas.openxmlformats.org/officeDocument/2006/relationships/hyperlink" Target="mailto:arostocka@iom.int" TargetMode="External" /><Relationship Id="rId3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zoomScale="70" zoomScaleNormal="70" zoomScalePageLayoutView="0" workbookViewId="0" topLeftCell="A1">
      <pane ySplit="1" topLeftCell="A53" activePane="bottomLeft" state="frozen"/>
      <selection pane="topLeft" activeCell="A1" sqref="A1"/>
      <selection pane="bottomLeft" activeCell="A65" sqref="A65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4.8515625" style="0" customWidth="1"/>
    <col min="4" max="4" width="18.57421875" style="0" customWidth="1"/>
    <col min="5" max="5" width="18.8515625" style="0" customWidth="1"/>
    <col min="6" max="6" width="19.8515625" style="0" customWidth="1"/>
    <col min="7" max="7" width="17.421875" style="0" customWidth="1"/>
    <col min="8" max="8" width="19.00390625" style="0" customWidth="1"/>
    <col min="9" max="9" width="18.00390625" style="0" customWidth="1"/>
    <col min="10" max="10" width="20.7109375" style="0" customWidth="1"/>
    <col min="11" max="11" width="19.57421875" style="0" customWidth="1"/>
    <col min="12" max="12" width="16.00390625" style="0" customWidth="1"/>
    <col min="13" max="13" width="13.8515625" style="0" customWidth="1"/>
    <col min="14" max="14" width="11.28125" style="172" customWidth="1"/>
    <col min="15" max="15" width="13.7109375" style="0" customWidth="1"/>
    <col min="16" max="16" width="13.8515625" style="0" customWidth="1"/>
    <col min="17" max="17" width="14.57421875" style="0" customWidth="1"/>
    <col min="18" max="18" width="19.7109375" style="0" customWidth="1"/>
    <col min="19" max="19" width="18.8515625" style="0" customWidth="1"/>
  </cols>
  <sheetData>
    <row r="1" spans="1:22" s="66" customFormat="1" ht="50.25" customHeight="1" thickBot="1">
      <c r="A1" s="76" t="s">
        <v>20</v>
      </c>
      <c r="B1" s="76" t="s">
        <v>21</v>
      </c>
      <c r="C1" s="76" t="s">
        <v>22</v>
      </c>
      <c r="D1" s="76" t="s">
        <v>23</v>
      </c>
      <c r="E1" s="76" t="s">
        <v>24</v>
      </c>
      <c r="F1" s="76" t="s">
        <v>145</v>
      </c>
      <c r="G1" s="76" t="s">
        <v>25</v>
      </c>
      <c r="H1" s="76" t="s">
        <v>26</v>
      </c>
      <c r="I1" s="76" t="s">
        <v>27</v>
      </c>
      <c r="J1" s="79" t="s">
        <v>28</v>
      </c>
      <c r="K1" s="76"/>
      <c r="L1" s="76" t="s">
        <v>118</v>
      </c>
      <c r="M1" s="76" t="s">
        <v>29</v>
      </c>
      <c r="N1" s="161" t="s">
        <v>31</v>
      </c>
      <c r="O1" s="76" t="s">
        <v>30</v>
      </c>
      <c r="P1" s="76" t="s">
        <v>144</v>
      </c>
      <c r="Q1" s="77" t="s">
        <v>32</v>
      </c>
      <c r="R1" s="224" t="s">
        <v>119</v>
      </c>
      <c r="S1" s="224" t="s">
        <v>194</v>
      </c>
      <c r="T1" s="224" t="s">
        <v>195</v>
      </c>
      <c r="U1" s="85"/>
      <c r="V1" s="86"/>
    </row>
    <row r="2" spans="1:20" ht="29.25" customHeight="1" thickTop="1">
      <c r="A2" s="42" t="s">
        <v>80</v>
      </c>
      <c r="B2" s="9"/>
      <c r="C2" s="9"/>
      <c r="D2" s="9"/>
      <c r="E2" s="9"/>
      <c r="F2" s="9"/>
      <c r="G2" s="9"/>
      <c r="H2" s="9"/>
      <c r="I2" s="9"/>
      <c r="J2" s="52"/>
      <c r="K2" s="9"/>
      <c r="L2" s="9"/>
      <c r="M2" s="9"/>
      <c r="N2" s="162"/>
      <c r="O2" s="53"/>
      <c r="P2" s="53"/>
      <c r="Q2" s="51"/>
      <c r="R2" s="54"/>
      <c r="S2" s="53"/>
      <c r="T2" s="53"/>
    </row>
    <row r="3" spans="1:20" ht="60">
      <c r="A3" s="33" t="s">
        <v>75</v>
      </c>
      <c r="B3" s="33" t="s">
        <v>79</v>
      </c>
      <c r="C3" s="112" t="s">
        <v>166</v>
      </c>
      <c r="D3" s="112" t="s">
        <v>167</v>
      </c>
      <c r="E3" s="112" t="s">
        <v>168</v>
      </c>
      <c r="F3" s="113" t="s">
        <v>169</v>
      </c>
      <c r="G3" s="112" t="s">
        <v>170</v>
      </c>
      <c r="H3" s="112" t="s">
        <v>171</v>
      </c>
      <c r="I3" s="34"/>
      <c r="J3" s="35">
        <v>3</v>
      </c>
      <c r="K3" s="36"/>
      <c r="L3" s="37">
        <v>291312</v>
      </c>
      <c r="M3" s="38">
        <v>218484</v>
      </c>
      <c r="N3" s="163">
        <v>75</v>
      </c>
      <c r="O3" s="39">
        <v>277440</v>
      </c>
      <c r="P3" s="39">
        <v>208080</v>
      </c>
      <c r="Q3" s="40">
        <v>75</v>
      </c>
      <c r="R3" s="238">
        <v>277440</v>
      </c>
      <c r="S3" s="238">
        <v>208080</v>
      </c>
      <c r="T3" s="40">
        <v>75</v>
      </c>
    </row>
    <row r="4" spans="1:20" ht="132">
      <c r="A4" s="33" t="s">
        <v>77</v>
      </c>
      <c r="B4" s="33" t="s">
        <v>122</v>
      </c>
      <c r="C4" s="112" t="s">
        <v>172</v>
      </c>
      <c r="D4" s="112" t="s">
        <v>185</v>
      </c>
      <c r="E4" s="112" t="s">
        <v>186</v>
      </c>
      <c r="F4" s="113" t="s">
        <v>187</v>
      </c>
      <c r="G4" s="112" t="s">
        <v>188</v>
      </c>
      <c r="H4" s="112" t="s">
        <v>112</v>
      </c>
      <c r="I4" s="34"/>
      <c r="J4" s="35">
        <v>1</v>
      </c>
      <c r="K4" s="36"/>
      <c r="L4" s="37">
        <v>135300</v>
      </c>
      <c r="M4" s="37">
        <v>101475</v>
      </c>
      <c r="N4" s="163">
        <v>75</v>
      </c>
      <c r="O4" s="39">
        <v>135300</v>
      </c>
      <c r="P4" s="39">
        <v>101475</v>
      </c>
      <c r="Q4" s="40">
        <v>75</v>
      </c>
      <c r="R4" s="238">
        <v>135300</v>
      </c>
      <c r="S4" s="238">
        <v>101475</v>
      </c>
      <c r="T4" s="40">
        <v>75</v>
      </c>
    </row>
    <row r="5" spans="1:20" ht="48">
      <c r="A5" s="33" t="s">
        <v>73</v>
      </c>
      <c r="B5" s="33" t="s">
        <v>139</v>
      </c>
      <c r="C5" s="114" t="s">
        <v>182</v>
      </c>
      <c r="D5" s="112" t="s">
        <v>90</v>
      </c>
      <c r="E5" s="112" t="s">
        <v>183</v>
      </c>
      <c r="F5" s="113" t="s">
        <v>95</v>
      </c>
      <c r="G5" s="112" t="s">
        <v>184</v>
      </c>
      <c r="H5" s="112" t="s">
        <v>102</v>
      </c>
      <c r="I5" s="34"/>
      <c r="J5" s="35">
        <v>1</v>
      </c>
      <c r="K5" s="36"/>
      <c r="L5" s="39">
        <v>132970</v>
      </c>
      <c r="M5" s="38">
        <v>99727.5</v>
      </c>
      <c r="N5" s="163">
        <v>75</v>
      </c>
      <c r="O5" s="39">
        <v>132970</v>
      </c>
      <c r="P5" s="39">
        <v>99727.5</v>
      </c>
      <c r="Q5" s="40">
        <v>75</v>
      </c>
      <c r="R5" s="239">
        <v>132970</v>
      </c>
      <c r="S5" s="238">
        <v>99727.5</v>
      </c>
      <c r="T5" s="40">
        <v>75</v>
      </c>
    </row>
    <row r="6" spans="1:20" ht="60">
      <c r="A6" s="33" t="s">
        <v>72</v>
      </c>
      <c r="B6" s="33" t="s">
        <v>78</v>
      </c>
      <c r="C6" s="112" t="s">
        <v>177</v>
      </c>
      <c r="D6" s="112" t="s">
        <v>178</v>
      </c>
      <c r="E6" s="112" t="s">
        <v>179</v>
      </c>
      <c r="F6" s="113" t="s">
        <v>180</v>
      </c>
      <c r="G6" s="112" t="s">
        <v>101</v>
      </c>
      <c r="H6" s="112" t="s">
        <v>181</v>
      </c>
      <c r="I6" s="34"/>
      <c r="J6" s="35">
        <v>1</v>
      </c>
      <c r="K6" s="36"/>
      <c r="L6" s="39">
        <v>350760</v>
      </c>
      <c r="M6" s="38">
        <v>263070</v>
      </c>
      <c r="N6" s="163">
        <v>75</v>
      </c>
      <c r="O6" s="39">
        <v>335520</v>
      </c>
      <c r="P6" s="39">
        <v>251640</v>
      </c>
      <c r="Q6" s="40">
        <v>75</v>
      </c>
      <c r="R6" s="238">
        <v>331920</v>
      </c>
      <c r="S6" s="238">
        <v>248940</v>
      </c>
      <c r="T6" s="40">
        <v>75</v>
      </c>
    </row>
    <row r="7" spans="1:20" ht="48">
      <c r="A7" s="33" t="s">
        <v>74</v>
      </c>
      <c r="B7" s="33" t="s">
        <v>121</v>
      </c>
      <c r="C7" s="112" t="s">
        <v>172</v>
      </c>
      <c r="D7" s="112" t="s">
        <v>173</v>
      </c>
      <c r="E7" s="112" t="s">
        <v>174</v>
      </c>
      <c r="F7" s="113" t="s">
        <v>175</v>
      </c>
      <c r="G7" s="112" t="s">
        <v>101</v>
      </c>
      <c r="H7" s="112" t="s">
        <v>176</v>
      </c>
      <c r="I7" s="34"/>
      <c r="J7" s="35">
        <v>1</v>
      </c>
      <c r="K7" s="36"/>
      <c r="L7" s="37">
        <v>108657</v>
      </c>
      <c r="M7" s="38">
        <v>81492.9</v>
      </c>
      <c r="N7" s="163">
        <v>75</v>
      </c>
      <c r="O7" s="39">
        <v>97268.4</v>
      </c>
      <c r="P7" s="39">
        <v>72951.3</v>
      </c>
      <c r="Q7" s="40">
        <v>75</v>
      </c>
      <c r="R7" s="238">
        <v>97268.4</v>
      </c>
      <c r="S7" s="238">
        <v>72951.3</v>
      </c>
      <c r="T7" s="40">
        <v>75</v>
      </c>
    </row>
    <row r="8" spans="1:20" ht="48">
      <c r="A8" s="33" t="s">
        <v>76</v>
      </c>
      <c r="B8" s="33" t="s">
        <v>79</v>
      </c>
      <c r="C8" s="112" t="s">
        <v>166</v>
      </c>
      <c r="D8" s="112" t="s">
        <v>167</v>
      </c>
      <c r="E8" s="112" t="s">
        <v>168</v>
      </c>
      <c r="F8" s="113" t="s">
        <v>169</v>
      </c>
      <c r="G8" s="115" t="s">
        <v>170</v>
      </c>
      <c r="H8" s="112" t="s">
        <v>171</v>
      </c>
      <c r="I8" s="34"/>
      <c r="J8" s="35">
        <v>2</v>
      </c>
      <c r="K8" s="36"/>
      <c r="L8" s="37">
        <v>379612.8</v>
      </c>
      <c r="M8" s="37">
        <v>284709.6</v>
      </c>
      <c r="N8" s="163">
        <v>75</v>
      </c>
      <c r="O8" s="39">
        <v>360696</v>
      </c>
      <c r="P8" s="39">
        <v>270522</v>
      </c>
      <c r="Q8" s="40">
        <v>75</v>
      </c>
      <c r="R8" s="238">
        <v>360696</v>
      </c>
      <c r="S8" s="238">
        <v>270522</v>
      </c>
      <c r="T8" s="40">
        <v>75</v>
      </c>
    </row>
    <row r="9" spans="1:20" ht="36">
      <c r="A9" s="32" t="s">
        <v>71</v>
      </c>
      <c r="B9" s="33" t="s">
        <v>120</v>
      </c>
      <c r="C9" s="112" t="s">
        <v>172</v>
      </c>
      <c r="D9" s="112" t="s">
        <v>189</v>
      </c>
      <c r="E9" s="112" t="s">
        <v>190</v>
      </c>
      <c r="F9" s="113" t="s">
        <v>191</v>
      </c>
      <c r="G9" s="112" t="s">
        <v>101</v>
      </c>
      <c r="H9" s="112" t="s">
        <v>192</v>
      </c>
      <c r="I9" s="34"/>
      <c r="J9" s="35">
        <v>1</v>
      </c>
      <c r="K9" s="36"/>
      <c r="L9" s="37">
        <v>264757.94</v>
      </c>
      <c r="M9" s="38">
        <v>198565.8</v>
      </c>
      <c r="N9" s="163">
        <v>75</v>
      </c>
      <c r="O9" s="39">
        <v>262238.15</v>
      </c>
      <c r="P9" s="39">
        <v>196678.61</v>
      </c>
      <c r="Q9" s="40">
        <v>75</v>
      </c>
      <c r="R9" s="238">
        <v>262238.15</v>
      </c>
      <c r="S9" s="238">
        <v>196678.61</v>
      </c>
      <c r="T9" s="40">
        <v>75</v>
      </c>
    </row>
    <row r="10" spans="1:20" ht="72.75" thickBot="1">
      <c r="A10" s="55" t="s">
        <v>70</v>
      </c>
      <c r="B10" s="41" t="s">
        <v>138</v>
      </c>
      <c r="C10" s="112" t="s">
        <v>182</v>
      </c>
      <c r="D10" s="112" t="s">
        <v>91</v>
      </c>
      <c r="E10" s="112">
        <v>604518156</v>
      </c>
      <c r="F10" s="113" t="s">
        <v>98</v>
      </c>
      <c r="G10" s="112" t="s">
        <v>101</v>
      </c>
      <c r="H10" s="112" t="s">
        <v>193</v>
      </c>
      <c r="I10" s="34"/>
      <c r="J10" s="35">
        <v>1</v>
      </c>
      <c r="K10" s="36"/>
      <c r="L10" s="56">
        <v>550000</v>
      </c>
      <c r="M10" s="57">
        <v>412500</v>
      </c>
      <c r="N10" s="164">
        <v>75</v>
      </c>
      <c r="O10" s="88">
        <v>550000</v>
      </c>
      <c r="P10" s="88">
        <v>412500</v>
      </c>
      <c r="Q10" s="89">
        <v>75</v>
      </c>
      <c r="R10" s="240">
        <v>550000</v>
      </c>
      <c r="S10" s="240">
        <v>412500</v>
      </c>
      <c r="T10" s="40">
        <v>75</v>
      </c>
    </row>
    <row r="11" spans="1:20" ht="21" thickBot="1">
      <c r="A11" s="13"/>
      <c r="B11" s="13"/>
      <c r="C11" s="14"/>
      <c r="D11" s="14"/>
      <c r="E11" s="14"/>
      <c r="F11" s="14"/>
      <c r="G11" s="14"/>
      <c r="H11" s="14"/>
      <c r="I11" s="14"/>
      <c r="J11" s="75" t="s">
        <v>34</v>
      </c>
      <c r="K11" s="12"/>
      <c r="L11" s="90">
        <v>2213369.74</v>
      </c>
      <c r="M11" s="90">
        <v>1660024.8</v>
      </c>
      <c r="N11" s="165"/>
      <c r="O11" s="91">
        <f>SUM(O3:O10)</f>
        <v>2151432.55</v>
      </c>
      <c r="P11" s="91">
        <f>SUM(P3:P10)</f>
        <v>1613574.4100000001</v>
      </c>
      <c r="Q11" s="92"/>
      <c r="R11" s="241">
        <f>SUM(R3:R10)</f>
        <v>2147832.55</v>
      </c>
      <c r="S11" s="241">
        <f>SUM(S3:S10)</f>
        <v>1610874.4100000001</v>
      </c>
      <c r="T11" s="11"/>
    </row>
    <row r="12" spans="1:20" ht="27.75" customHeight="1">
      <c r="A12" s="43" t="s">
        <v>82</v>
      </c>
      <c r="B12" s="15"/>
      <c r="C12" s="16"/>
      <c r="D12" s="16"/>
      <c r="E12" s="16"/>
      <c r="F12" s="16"/>
      <c r="G12" s="16"/>
      <c r="H12" s="16"/>
      <c r="I12" s="16"/>
      <c r="J12" s="19"/>
      <c r="K12" s="12"/>
      <c r="L12" s="58"/>
      <c r="M12" s="59"/>
      <c r="N12" s="166"/>
      <c r="O12" s="18"/>
      <c r="P12" s="18"/>
      <c r="Q12" s="10"/>
      <c r="R12" s="18"/>
      <c r="S12" s="18"/>
      <c r="T12" s="10"/>
    </row>
    <row r="13" spans="1:20" ht="48">
      <c r="A13" s="20" t="s">
        <v>84</v>
      </c>
      <c r="B13" s="20" t="s">
        <v>141</v>
      </c>
      <c r="C13" s="21" t="s">
        <v>140</v>
      </c>
      <c r="D13" s="22" t="s">
        <v>147</v>
      </c>
      <c r="E13" s="21" t="s">
        <v>92</v>
      </c>
      <c r="F13" s="23" t="s">
        <v>96</v>
      </c>
      <c r="G13" s="22" t="s">
        <v>101</v>
      </c>
      <c r="H13" s="21" t="s">
        <v>103</v>
      </c>
      <c r="I13" s="21"/>
      <c r="J13" s="24">
        <v>2</v>
      </c>
      <c r="K13" s="25"/>
      <c r="L13" s="26">
        <v>501849</v>
      </c>
      <c r="M13" s="26">
        <v>376387</v>
      </c>
      <c r="N13" s="167">
        <v>75</v>
      </c>
      <c r="O13" s="27">
        <v>451482.19</v>
      </c>
      <c r="P13" s="27">
        <v>338611.64</v>
      </c>
      <c r="Q13" s="25">
        <v>75</v>
      </c>
      <c r="R13" s="242">
        <v>451482.19</v>
      </c>
      <c r="S13" s="238">
        <v>338611.64</v>
      </c>
      <c r="T13" s="28">
        <v>75</v>
      </c>
    </row>
    <row r="14" spans="1:22" ht="210">
      <c r="A14" s="212" t="s">
        <v>85</v>
      </c>
      <c r="B14" s="212" t="s">
        <v>142</v>
      </c>
      <c r="C14" s="213" t="s">
        <v>140</v>
      </c>
      <c r="D14" s="214" t="s">
        <v>148</v>
      </c>
      <c r="E14" s="213" t="s">
        <v>93</v>
      </c>
      <c r="F14" s="215" t="s">
        <v>97</v>
      </c>
      <c r="G14" s="214" t="s">
        <v>101</v>
      </c>
      <c r="H14" s="213" t="s">
        <v>104</v>
      </c>
      <c r="I14" s="213"/>
      <c r="J14" s="216">
        <v>1</v>
      </c>
      <c r="K14" s="217"/>
      <c r="L14" s="218">
        <v>98400</v>
      </c>
      <c r="M14" s="218">
        <v>73800</v>
      </c>
      <c r="N14" s="219">
        <v>75</v>
      </c>
      <c r="O14" s="220">
        <v>81120</v>
      </c>
      <c r="P14" s="220">
        <v>60840</v>
      </c>
      <c r="Q14" s="217">
        <v>75</v>
      </c>
      <c r="R14" s="220">
        <v>0</v>
      </c>
      <c r="S14" s="220">
        <v>0</v>
      </c>
      <c r="T14" s="221">
        <v>75</v>
      </c>
      <c r="U14" s="222" t="s">
        <v>201</v>
      </c>
      <c r="V14" s="222"/>
    </row>
    <row r="15" spans="1:20" ht="96">
      <c r="A15" s="20" t="s">
        <v>83</v>
      </c>
      <c r="B15" s="20" t="s">
        <v>139</v>
      </c>
      <c r="C15" s="21" t="s">
        <v>140</v>
      </c>
      <c r="D15" s="22" t="s">
        <v>90</v>
      </c>
      <c r="E15" s="21" t="s">
        <v>153</v>
      </c>
      <c r="F15" s="23" t="s">
        <v>95</v>
      </c>
      <c r="G15" s="22" t="s">
        <v>100</v>
      </c>
      <c r="H15" s="21" t="s">
        <v>102</v>
      </c>
      <c r="I15" s="21"/>
      <c r="J15" s="24">
        <v>2</v>
      </c>
      <c r="K15" s="25"/>
      <c r="L15" s="26">
        <v>156560</v>
      </c>
      <c r="M15" s="26">
        <v>117420</v>
      </c>
      <c r="N15" s="167">
        <v>75</v>
      </c>
      <c r="O15" s="27">
        <v>115790</v>
      </c>
      <c r="P15" s="27">
        <v>86842.5</v>
      </c>
      <c r="Q15" s="25">
        <v>75</v>
      </c>
      <c r="R15" s="238">
        <v>115790</v>
      </c>
      <c r="S15" s="238">
        <v>86842.5</v>
      </c>
      <c r="T15" s="28">
        <v>75</v>
      </c>
    </row>
    <row r="16" spans="1:22" ht="105">
      <c r="A16" s="212" t="s">
        <v>88</v>
      </c>
      <c r="B16" s="212" t="s">
        <v>127</v>
      </c>
      <c r="C16" s="213" t="s">
        <v>124</v>
      </c>
      <c r="D16" s="214" t="s">
        <v>150</v>
      </c>
      <c r="E16" s="213" t="s">
        <v>94</v>
      </c>
      <c r="F16" s="215" t="s">
        <v>128</v>
      </c>
      <c r="G16" s="214" t="s">
        <v>101</v>
      </c>
      <c r="H16" s="213" t="s">
        <v>56</v>
      </c>
      <c r="I16" s="213"/>
      <c r="J16" s="216">
        <v>2</v>
      </c>
      <c r="K16" s="217"/>
      <c r="L16" s="218">
        <v>398109.04</v>
      </c>
      <c r="M16" s="218">
        <v>298581.78</v>
      </c>
      <c r="N16" s="219">
        <v>75</v>
      </c>
      <c r="O16" s="220">
        <v>349004.33</v>
      </c>
      <c r="P16" s="220">
        <v>261753.25</v>
      </c>
      <c r="Q16" s="221">
        <v>75</v>
      </c>
      <c r="R16" s="220">
        <v>0</v>
      </c>
      <c r="S16" s="220">
        <v>0</v>
      </c>
      <c r="T16" s="221">
        <v>75</v>
      </c>
      <c r="U16" s="222" t="s">
        <v>202</v>
      </c>
      <c r="V16" s="222"/>
    </row>
    <row r="17" spans="1:20" ht="24">
      <c r="A17" s="20" t="s">
        <v>89</v>
      </c>
      <c r="B17" s="20" t="s">
        <v>143</v>
      </c>
      <c r="C17" s="21" t="s">
        <v>140</v>
      </c>
      <c r="D17" s="22" t="s">
        <v>151</v>
      </c>
      <c r="E17" s="31">
        <v>501022598</v>
      </c>
      <c r="F17" s="23" t="s">
        <v>99</v>
      </c>
      <c r="G17" s="22" t="s">
        <v>101</v>
      </c>
      <c r="H17" s="21" t="s">
        <v>108</v>
      </c>
      <c r="I17" s="21"/>
      <c r="J17" s="24">
        <v>2</v>
      </c>
      <c r="K17" s="25"/>
      <c r="L17" s="27">
        <v>58200</v>
      </c>
      <c r="M17" s="30">
        <v>43650</v>
      </c>
      <c r="N17" s="167">
        <v>75</v>
      </c>
      <c r="O17" s="27">
        <v>58200</v>
      </c>
      <c r="P17" s="27">
        <v>43650</v>
      </c>
      <c r="Q17" s="28">
        <v>75</v>
      </c>
      <c r="R17" s="238">
        <v>58200</v>
      </c>
      <c r="S17" s="238">
        <v>43650</v>
      </c>
      <c r="T17" s="28">
        <v>75</v>
      </c>
    </row>
    <row r="18" spans="1:22" ht="75">
      <c r="A18" s="212" t="s">
        <v>33</v>
      </c>
      <c r="B18" s="212" t="s">
        <v>123</v>
      </c>
      <c r="C18" s="213" t="s">
        <v>124</v>
      </c>
      <c r="D18" s="214" t="s">
        <v>149</v>
      </c>
      <c r="E18" s="213">
        <v>696586108</v>
      </c>
      <c r="F18" s="215" t="s">
        <v>125</v>
      </c>
      <c r="G18" s="214" t="s">
        <v>101</v>
      </c>
      <c r="H18" s="213" t="s">
        <v>105</v>
      </c>
      <c r="I18" s="213"/>
      <c r="J18" s="216">
        <v>2</v>
      </c>
      <c r="K18" s="217"/>
      <c r="L18" s="218">
        <v>321200</v>
      </c>
      <c r="M18" s="218">
        <v>240900</v>
      </c>
      <c r="N18" s="219">
        <v>75</v>
      </c>
      <c r="O18" s="220">
        <v>347340</v>
      </c>
      <c r="P18" s="220">
        <v>260505</v>
      </c>
      <c r="Q18" s="217">
        <v>75</v>
      </c>
      <c r="R18" s="220">
        <v>0</v>
      </c>
      <c r="S18" s="220">
        <v>0</v>
      </c>
      <c r="T18" s="221">
        <v>0</v>
      </c>
      <c r="U18" s="222" t="s">
        <v>202</v>
      </c>
      <c r="V18" s="222"/>
    </row>
    <row r="19" spans="1:20" ht="89.25">
      <c r="A19" s="118" t="s">
        <v>86</v>
      </c>
      <c r="B19" s="118" t="s">
        <v>123</v>
      </c>
      <c r="C19" s="119" t="s">
        <v>124</v>
      </c>
      <c r="D19" s="120" t="s">
        <v>149</v>
      </c>
      <c r="E19" s="119">
        <v>696586108</v>
      </c>
      <c r="F19" s="121" t="s">
        <v>125</v>
      </c>
      <c r="G19" s="120" t="s">
        <v>126</v>
      </c>
      <c r="H19" s="119" t="s">
        <v>106</v>
      </c>
      <c r="I19" s="119"/>
      <c r="J19" s="126">
        <v>1</v>
      </c>
      <c r="K19" s="122"/>
      <c r="L19" s="123">
        <v>419630</v>
      </c>
      <c r="M19" s="123">
        <v>314722.5</v>
      </c>
      <c r="N19" s="168">
        <v>75</v>
      </c>
      <c r="O19" s="125">
        <v>432636</v>
      </c>
      <c r="P19" s="125">
        <v>324477</v>
      </c>
      <c r="Q19" s="122">
        <v>75</v>
      </c>
      <c r="R19" s="243">
        <v>432636</v>
      </c>
      <c r="S19" s="243">
        <v>324477</v>
      </c>
      <c r="T19" s="124">
        <v>75</v>
      </c>
    </row>
    <row r="20" spans="1:20" ht="72.75" thickBot="1">
      <c r="A20" s="29" t="s">
        <v>87</v>
      </c>
      <c r="B20" s="20" t="s">
        <v>138</v>
      </c>
      <c r="C20" s="21" t="s">
        <v>140</v>
      </c>
      <c r="D20" s="22" t="s">
        <v>91</v>
      </c>
      <c r="E20" s="21">
        <v>604518156</v>
      </c>
      <c r="F20" s="23" t="s">
        <v>98</v>
      </c>
      <c r="G20" s="22" t="s">
        <v>101</v>
      </c>
      <c r="H20" s="21" t="s">
        <v>107</v>
      </c>
      <c r="I20" s="21"/>
      <c r="J20" s="24">
        <v>1</v>
      </c>
      <c r="K20" s="25"/>
      <c r="L20" s="94">
        <v>592800</v>
      </c>
      <c r="M20" s="95">
        <v>444600</v>
      </c>
      <c r="N20" s="169">
        <v>75</v>
      </c>
      <c r="O20" s="96">
        <v>288000</v>
      </c>
      <c r="P20" s="96">
        <v>216000</v>
      </c>
      <c r="Q20" s="97">
        <v>75</v>
      </c>
      <c r="R20" s="240">
        <v>288000</v>
      </c>
      <c r="S20" s="240">
        <v>216000</v>
      </c>
      <c r="T20" s="28">
        <v>75</v>
      </c>
    </row>
    <row r="21" spans="1:21" ht="21" thickBot="1">
      <c r="A21" s="60"/>
      <c r="B21" s="106"/>
      <c r="C21" s="61"/>
      <c r="D21" s="107"/>
      <c r="E21" s="61"/>
      <c r="F21" s="108"/>
      <c r="G21" s="107"/>
      <c r="H21" s="61"/>
      <c r="I21" s="61"/>
      <c r="J21" s="75" t="s">
        <v>34</v>
      </c>
      <c r="K21" s="17"/>
      <c r="L21" s="99">
        <f>SUM(L13:L20)</f>
        <v>2546748.04</v>
      </c>
      <c r="M21" s="100">
        <f>SUM(M13:M20)</f>
        <v>1910061.28</v>
      </c>
      <c r="N21" s="170"/>
      <c r="O21" s="101">
        <f>SUM(O13:O20)</f>
        <v>2123572.52</v>
      </c>
      <c r="P21" s="101">
        <f>SUM(P13:P20)</f>
        <v>1592679.3900000001</v>
      </c>
      <c r="Q21" s="102"/>
      <c r="R21" s="244">
        <f>SUM(R13:R20)</f>
        <v>1346108.19</v>
      </c>
      <c r="S21" s="244">
        <f>SUM(S13:S20)</f>
        <v>1009581.14</v>
      </c>
      <c r="T21" s="103"/>
      <c r="U21" s="80"/>
    </row>
    <row r="22" spans="1:20" ht="27.75" customHeight="1">
      <c r="A22" s="84" t="s">
        <v>81</v>
      </c>
      <c r="B22" s="15"/>
      <c r="C22" s="16"/>
      <c r="D22" s="104"/>
      <c r="E22" s="16"/>
      <c r="F22" s="87"/>
      <c r="G22" s="104"/>
      <c r="H22" s="16"/>
      <c r="I22" s="16"/>
      <c r="J22" s="105"/>
      <c r="K22" s="12"/>
      <c r="L22" s="58"/>
      <c r="M22" s="58"/>
      <c r="N22" s="166"/>
      <c r="O22" s="10"/>
      <c r="P22" s="10"/>
      <c r="Q22" s="98"/>
      <c r="R22" s="18"/>
      <c r="S22" s="18"/>
      <c r="T22" s="10"/>
    </row>
    <row r="23" spans="1:20" ht="72">
      <c r="A23" s="44" t="s">
        <v>39</v>
      </c>
      <c r="B23" s="44" t="s">
        <v>136</v>
      </c>
      <c r="C23" s="45" t="s">
        <v>124</v>
      </c>
      <c r="D23" s="46" t="s">
        <v>53</v>
      </c>
      <c r="E23" s="45" t="s">
        <v>54</v>
      </c>
      <c r="F23" s="47" t="s">
        <v>128</v>
      </c>
      <c r="G23" s="46" t="s">
        <v>55</v>
      </c>
      <c r="H23" s="45" t="s">
        <v>56</v>
      </c>
      <c r="I23" s="45"/>
      <c r="J23" s="48">
        <v>2</v>
      </c>
      <c r="K23" s="49"/>
      <c r="L23" s="50">
        <v>275652.44</v>
      </c>
      <c r="M23" s="50">
        <v>206739.33</v>
      </c>
      <c r="N23" s="171">
        <v>75</v>
      </c>
      <c r="O23" s="81"/>
      <c r="P23" s="81">
        <v>199089.33</v>
      </c>
      <c r="Q23" s="49">
        <v>75</v>
      </c>
      <c r="R23" s="238">
        <v>265452.44</v>
      </c>
      <c r="S23" s="238">
        <v>199089.33</v>
      </c>
      <c r="T23" s="81">
        <v>75</v>
      </c>
    </row>
    <row r="24" spans="1:20" ht="48">
      <c r="A24" s="44" t="s">
        <v>33</v>
      </c>
      <c r="B24" s="44" t="s">
        <v>134</v>
      </c>
      <c r="C24" s="45" t="s">
        <v>124</v>
      </c>
      <c r="D24" s="46" t="s">
        <v>50</v>
      </c>
      <c r="E24" s="45" t="s">
        <v>51</v>
      </c>
      <c r="F24" s="47" t="s">
        <v>135</v>
      </c>
      <c r="G24" s="46"/>
      <c r="H24" s="45" t="s">
        <v>52</v>
      </c>
      <c r="I24" s="45"/>
      <c r="J24" s="48">
        <v>2</v>
      </c>
      <c r="K24" s="49"/>
      <c r="L24" s="50">
        <v>396230</v>
      </c>
      <c r="M24" s="50">
        <v>297172.5</v>
      </c>
      <c r="N24" s="171">
        <v>75</v>
      </c>
      <c r="O24" s="81"/>
      <c r="P24" s="81">
        <v>193620</v>
      </c>
      <c r="Q24" s="49">
        <v>75</v>
      </c>
      <c r="R24" s="238">
        <v>258160</v>
      </c>
      <c r="S24" s="238">
        <v>193620</v>
      </c>
      <c r="T24" s="81">
        <v>75</v>
      </c>
    </row>
    <row r="25" spans="1:20" ht="36">
      <c r="A25" s="44" t="s">
        <v>38</v>
      </c>
      <c r="B25" s="44" t="s">
        <v>133</v>
      </c>
      <c r="C25" s="45" t="s">
        <v>124</v>
      </c>
      <c r="D25" s="46" t="s">
        <v>66</v>
      </c>
      <c r="E25" s="45" t="s">
        <v>67</v>
      </c>
      <c r="F25" s="47" t="s">
        <v>68</v>
      </c>
      <c r="G25" s="46"/>
      <c r="H25" s="45" t="s">
        <v>69</v>
      </c>
      <c r="I25" s="45"/>
      <c r="J25" s="48">
        <v>2</v>
      </c>
      <c r="K25" s="49"/>
      <c r="L25" s="50">
        <v>61400</v>
      </c>
      <c r="M25" s="50">
        <v>44352</v>
      </c>
      <c r="N25" s="171"/>
      <c r="O25" s="81"/>
      <c r="P25" s="81">
        <v>48300</v>
      </c>
      <c r="Q25" s="49">
        <v>75</v>
      </c>
      <c r="R25" s="238">
        <v>64400</v>
      </c>
      <c r="S25" s="238">
        <v>48300</v>
      </c>
      <c r="T25" s="81">
        <v>75</v>
      </c>
    </row>
    <row r="26" spans="1:20" ht="36">
      <c r="A26" s="44" t="s">
        <v>37</v>
      </c>
      <c r="B26" s="44" t="s">
        <v>131</v>
      </c>
      <c r="C26" s="45" t="s">
        <v>124</v>
      </c>
      <c r="D26" s="46" t="s">
        <v>47</v>
      </c>
      <c r="E26" s="45" t="s">
        <v>48</v>
      </c>
      <c r="F26" s="47" t="s">
        <v>132</v>
      </c>
      <c r="G26" s="46"/>
      <c r="H26" s="45" t="s">
        <v>49</v>
      </c>
      <c r="I26" s="45"/>
      <c r="J26" s="48">
        <v>2</v>
      </c>
      <c r="K26" s="49"/>
      <c r="L26" s="50">
        <v>59310</v>
      </c>
      <c r="M26" s="50">
        <v>50000</v>
      </c>
      <c r="N26" s="171"/>
      <c r="O26" s="81"/>
      <c r="P26" s="81">
        <v>44482.5</v>
      </c>
      <c r="Q26" s="49">
        <v>75</v>
      </c>
      <c r="R26" s="238">
        <v>59310</v>
      </c>
      <c r="S26" s="238">
        <v>44482.5</v>
      </c>
      <c r="T26" s="81">
        <v>75</v>
      </c>
    </row>
    <row r="27" spans="1:20" ht="84">
      <c r="A27" s="44" t="s">
        <v>36</v>
      </c>
      <c r="B27" s="44" t="s">
        <v>129</v>
      </c>
      <c r="C27" s="45" t="s">
        <v>124</v>
      </c>
      <c r="D27" s="46" t="s">
        <v>44</v>
      </c>
      <c r="E27" s="45" t="s">
        <v>45</v>
      </c>
      <c r="F27" s="47" t="s">
        <v>130</v>
      </c>
      <c r="G27" s="46" t="s">
        <v>152</v>
      </c>
      <c r="H27" s="45" t="s">
        <v>46</v>
      </c>
      <c r="I27" s="45"/>
      <c r="J27" s="48">
        <v>2</v>
      </c>
      <c r="K27" s="49"/>
      <c r="L27" s="50">
        <v>111984</v>
      </c>
      <c r="M27" s="50">
        <v>83988</v>
      </c>
      <c r="N27" s="171">
        <v>75</v>
      </c>
      <c r="O27" s="81"/>
      <c r="P27" s="81">
        <v>83988</v>
      </c>
      <c r="Q27" s="49">
        <v>75</v>
      </c>
      <c r="R27" s="238">
        <v>111984</v>
      </c>
      <c r="S27" s="238">
        <v>83988</v>
      </c>
      <c r="T27" s="81">
        <v>75</v>
      </c>
    </row>
    <row r="28" spans="1:20" ht="85.5" customHeight="1">
      <c r="A28" s="201" t="s">
        <v>42</v>
      </c>
      <c r="B28" s="202" t="s">
        <v>41</v>
      </c>
      <c r="C28" s="203" t="s">
        <v>146</v>
      </c>
      <c r="D28" s="204" t="s">
        <v>61</v>
      </c>
      <c r="E28" s="203" t="s">
        <v>62</v>
      </c>
      <c r="F28" s="205" t="s">
        <v>63</v>
      </c>
      <c r="G28" s="204" t="s">
        <v>65</v>
      </c>
      <c r="H28" s="203" t="s">
        <v>64</v>
      </c>
      <c r="I28" s="203"/>
      <c r="J28" s="206">
        <v>1</v>
      </c>
      <c r="K28" s="207"/>
      <c r="L28" s="208">
        <v>306734.8</v>
      </c>
      <c r="M28" s="209">
        <v>258678.6</v>
      </c>
      <c r="N28" s="210"/>
      <c r="O28" s="127"/>
      <c r="P28" s="127"/>
      <c r="Q28" s="127"/>
      <c r="R28" s="211">
        <v>0</v>
      </c>
      <c r="S28" s="211">
        <v>0</v>
      </c>
      <c r="T28" s="127"/>
    </row>
    <row r="29" spans="1:20" ht="131.25" customHeight="1" thickBot="1">
      <c r="A29" s="82" t="s">
        <v>40</v>
      </c>
      <c r="B29" s="44" t="s">
        <v>137</v>
      </c>
      <c r="C29" s="45" t="s">
        <v>124</v>
      </c>
      <c r="D29" s="46" t="s">
        <v>57</v>
      </c>
      <c r="E29" s="45" t="s">
        <v>58</v>
      </c>
      <c r="F29" s="47" t="s">
        <v>59</v>
      </c>
      <c r="G29" s="46"/>
      <c r="H29" s="45" t="s">
        <v>60</v>
      </c>
      <c r="I29" s="45"/>
      <c r="J29" s="48">
        <v>3</v>
      </c>
      <c r="K29" s="83"/>
      <c r="L29" s="109">
        <v>1149750</v>
      </c>
      <c r="M29" s="110">
        <v>177450</v>
      </c>
      <c r="N29" s="171"/>
      <c r="O29" s="81"/>
      <c r="P29" s="81">
        <v>174281.25</v>
      </c>
      <c r="Q29" s="81">
        <v>75</v>
      </c>
      <c r="R29" s="238">
        <v>232375</v>
      </c>
      <c r="S29" s="238">
        <v>174281.25</v>
      </c>
      <c r="T29" s="81">
        <v>75</v>
      </c>
    </row>
    <row r="30" spans="10:19" ht="29.25" customHeight="1" thickBot="1">
      <c r="J30" s="93" t="s">
        <v>34</v>
      </c>
      <c r="K30">
        <f>SUM(K28:K29)</f>
        <v>0</v>
      </c>
      <c r="L30" s="111">
        <f>SUM(L23:L29)</f>
        <v>2361061.24</v>
      </c>
      <c r="M30" s="111">
        <f>SUM(M23:M29)</f>
        <v>1118380.43</v>
      </c>
      <c r="P30" s="2"/>
      <c r="R30" s="237">
        <f>SUM(R23:R29)</f>
        <v>991681.44</v>
      </c>
      <c r="S30" s="237">
        <f>SUM(S23:S29)</f>
        <v>743761.08</v>
      </c>
    </row>
    <row r="31" spans="1:16" ht="25.5" customHeight="1">
      <c r="A31" s="137" t="s">
        <v>263</v>
      </c>
      <c r="J31" s="131"/>
      <c r="L31" s="6"/>
      <c r="M31" s="6"/>
      <c r="P31" s="2"/>
    </row>
    <row r="32" spans="1:21" ht="51">
      <c r="A32" s="138" t="s">
        <v>204</v>
      </c>
      <c r="B32" s="138" t="s">
        <v>203</v>
      </c>
      <c r="C32" s="138" t="s">
        <v>109</v>
      </c>
      <c r="D32" s="138" t="s">
        <v>205</v>
      </c>
      <c r="E32" s="138" t="s">
        <v>206</v>
      </c>
      <c r="F32" s="139" t="s">
        <v>207</v>
      </c>
      <c r="G32" s="138" t="s">
        <v>197</v>
      </c>
      <c r="H32" s="138" t="s">
        <v>208</v>
      </c>
      <c r="I32" s="140"/>
      <c r="J32" s="141">
        <v>1</v>
      </c>
      <c r="K32" s="140"/>
      <c r="L32" s="142">
        <v>393166</v>
      </c>
      <c r="M32" s="142">
        <v>294874.5</v>
      </c>
      <c r="N32" s="174">
        <v>75</v>
      </c>
      <c r="O32" s="225">
        <v>369408</v>
      </c>
      <c r="P32" s="143">
        <v>277056</v>
      </c>
      <c r="Q32" s="140">
        <v>75</v>
      </c>
      <c r="R32" s="142">
        <v>0</v>
      </c>
      <c r="S32" s="142">
        <v>0</v>
      </c>
      <c r="T32" s="140">
        <v>0</v>
      </c>
      <c r="U32" s="226" t="s">
        <v>201</v>
      </c>
    </row>
    <row r="33" spans="1:20" ht="114.75">
      <c r="A33" s="135" t="s">
        <v>210</v>
      </c>
      <c r="B33" s="135" t="s">
        <v>209</v>
      </c>
      <c r="C33" s="135" t="s">
        <v>43</v>
      </c>
      <c r="D33" s="135" t="s">
        <v>211</v>
      </c>
      <c r="E33" s="136">
        <v>608550339</v>
      </c>
      <c r="F33" s="116" t="s">
        <v>212</v>
      </c>
      <c r="G33" s="135" t="s">
        <v>213</v>
      </c>
      <c r="H33" s="135" t="s">
        <v>214</v>
      </c>
      <c r="I33" s="78"/>
      <c r="J33" s="132">
        <v>1</v>
      </c>
      <c r="K33" s="78"/>
      <c r="L33" s="133">
        <v>5486</v>
      </c>
      <c r="M33" s="133">
        <v>41446.5</v>
      </c>
      <c r="N33" s="173">
        <v>75</v>
      </c>
      <c r="O33" s="133">
        <v>55262</v>
      </c>
      <c r="P33" s="134">
        <v>41446.5</v>
      </c>
      <c r="Q33" s="78">
        <v>75</v>
      </c>
      <c r="R33" s="245">
        <v>55262</v>
      </c>
      <c r="S33" s="245">
        <v>41446.5</v>
      </c>
      <c r="T33" s="78">
        <v>75</v>
      </c>
    </row>
    <row r="34" spans="1:20" ht="102">
      <c r="A34" s="135" t="s">
        <v>216</v>
      </c>
      <c r="B34" s="135" t="s">
        <v>215</v>
      </c>
      <c r="C34" s="135" t="s">
        <v>43</v>
      </c>
      <c r="D34" s="135" t="s">
        <v>217</v>
      </c>
      <c r="E34" s="136">
        <v>604939933</v>
      </c>
      <c r="F34" s="116" t="s">
        <v>218</v>
      </c>
      <c r="G34" s="135" t="s">
        <v>197</v>
      </c>
      <c r="H34" s="135" t="s">
        <v>219</v>
      </c>
      <c r="I34" s="78"/>
      <c r="J34" s="132">
        <v>1</v>
      </c>
      <c r="K34" s="78"/>
      <c r="L34" s="133">
        <v>182316</v>
      </c>
      <c r="M34" s="133">
        <v>136737</v>
      </c>
      <c r="N34" s="173">
        <v>75</v>
      </c>
      <c r="O34" s="133">
        <v>182316</v>
      </c>
      <c r="P34" s="134">
        <v>136737</v>
      </c>
      <c r="Q34" s="78">
        <v>75</v>
      </c>
      <c r="R34" s="245">
        <v>182316</v>
      </c>
      <c r="S34" s="245">
        <v>136737</v>
      </c>
      <c r="T34" s="78">
        <v>75</v>
      </c>
    </row>
    <row r="35" spans="1:20" ht="76.5">
      <c r="A35" s="135" t="s">
        <v>221</v>
      </c>
      <c r="B35" s="135" t="s">
        <v>220</v>
      </c>
      <c r="C35" s="135" t="s">
        <v>43</v>
      </c>
      <c r="D35" s="135" t="s">
        <v>222</v>
      </c>
      <c r="E35" s="135" t="s">
        <v>223</v>
      </c>
      <c r="F35" s="116" t="s">
        <v>225</v>
      </c>
      <c r="G35" s="135" t="s">
        <v>197</v>
      </c>
      <c r="H35" s="135" t="s">
        <v>224</v>
      </c>
      <c r="I35" s="78"/>
      <c r="J35" s="132">
        <v>1</v>
      </c>
      <c r="K35" s="78"/>
      <c r="L35" s="133">
        <v>376555.92</v>
      </c>
      <c r="M35" s="133">
        <v>282416.94</v>
      </c>
      <c r="N35" s="173">
        <v>75</v>
      </c>
      <c r="O35" s="133">
        <v>359055.92</v>
      </c>
      <c r="P35" s="134">
        <v>269291.94</v>
      </c>
      <c r="Q35" s="78">
        <v>75</v>
      </c>
      <c r="R35" s="245">
        <v>359055.92</v>
      </c>
      <c r="S35" s="245">
        <v>269291.94</v>
      </c>
      <c r="T35" s="78">
        <v>75</v>
      </c>
    </row>
    <row r="36" spans="1:20" ht="76.5">
      <c r="A36" s="135" t="s">
        <v>226</v>
      </c>
      <c r="B36" s="135" t="s">
        <v>117</v>
      </c>
      <c r="C36" s="135" t="s">
        <v>109</v>
      </c>
      <c r="D36" s="135" t="s">
        <v>227</v>
      </c>
      <c r="E36" s="135" t="s">
        <v>228</v>
      </c>
      <c r="F36" s="116" t="s">
        <v>229</v>
      </c>
      <c r="G36" s="135" t="s">
        <v>197</v>
      </c>
      <c r="H36" s="135" t="s">
        <v>230</v>
      </c>
      <c r="I36" s="78"/>
      <c r="J36" s="132">
        <v>1</v>
      </c>
      <c r="K36" s="78"/>
      <c r="L36" s="133">
        <v>171780</v>
      </c>
      <c r="M36" s="133">
        <v>128835</v>
      </c>
      <c r="N36" s="173">
        <v>75</v>
      </c>
      <c r="O36" s="133">
        <v>171780</v>
      </c>
      <c r="P36" s="134">
        <v>128835</v>
      </c>
      <c r="Q36" s="78">
        <v>75</v>
      </c>
      <c r="R36" s="245">
        <v>171780</v>
      </c>
      <c r="S36" s="245">
        <v>128835</v>
      </c>
      <c r="T36" s="78">
        <v>75</v>
      </c>
    </row>
    <row r="37" spans="1:20" ht="89.25">
      <c r="A37" s="135" t="s">
        <v>231</v>
      </c>
      <c r="B37" s="135" t="s">
        <v>232</v>
      </c>
      <c r="C37" s="135" t="s">
        <v>43</v>
      </c>
      <c r="D37" s="135" t="s">
        <v>233</v>
      </c>
      <c r="E37" s="135" t="s">
        <v>234</v>
      </c>
      <c r="F37" s="135" t="s">
        <v>235</v>
      </c>
      <c r="G37" s="135" t="s">
        <v>197</v>
      </c>
      <c r="H37" s="135" t="s">
        <v>236</v>
      </c>
      <c r="I37" s="78"/>
      <c r="J37" s="132">
        <v>1</v>
      </c>
      <c r="K37" s="78"/>
      <c r="L37" s="133">
        <v>91000</v>
      </c>
      <c r="M37" s="133">
        <v>76750</v>
      </c>
      <c r="N37" s="173"/>
      <c r="O37" s="133">
        <v>88800</v>
      </c>
      <c r="P37" s="134">
        <v>66013.92</v>
      </c>
      <c r="Q37" s="78">
        <v>74.34</v>
      </c>
      <c r="R37" s="245">
        <v>88800</v>
      </c>
      <c r="S37" s="245">
        <v>66013.92</v>
      </c>
      <c r="T37" s="78">
        <v>74.34</v>
      </c>
    </row>
    <row r="38" spans="1:20" ht="38.25">
      <c r="A38" s="135" t="s">
        <v>237</v>
      </c>
      <c r="B38" s="135" t="s">
        <v>111</v>
      </c>
      <c r="C38" s="135" t="s">
        <v>43</v>
      </c>
      <c r="D38" s="135" t="s">
        <v>238</v>
      </c>
      <c r="E38" s="135" t="s">
        <v>239</v>
      </c>
      <c r="F38" s="135" t="s">
        <v>240</v>
      </c>
      <c r="G38" s="135" t="s">
        <v>197</v>
      </c>
      <c r="H38" s="135" t="s">
        <v>241</v>
      </c>
      <c r="I38" s="78"/>
      <c r="J38" s="132">
        <v>1</v>
      </c>
      <c r="K38" s="78"/>
      <c r="L38" s="133">
        <v>240244</v>
      </c>
      <c r="M38" s="133">
        <v>180183</v>
      </c>
      <c r="N38" s="173">
        <v>75</v>
      </c>
      <c r="O38" s="133">
        <v>223416</v>
      </c>
      <c r="P38" s="134">
        <v>167562</v>
      </c>
      <c r="Q38" s="78">
        <v>75</v>
      </c>
      <c r="R38" s="245">
        <v>223416</v>
      </c>
      <c r="S38" s="245">
        <v>167562</v>
      </c>
      <c r="T38" s="78">
        <v>75</v>
      </c>
    </row>
    <row r="39" spans="1:20" ht="89.25">
      <c r="A39" s="135" t="s">
        <v>243</v>
      </c>
      <c r="B39" s="135" t="s">
        <v>242</v>
      </c>
      <c r="C39" s="135" t="s">
        <v>43</v>
      </c>
      <c r="D39" s="135" t="s">
        <v>244</v>
      </c>
      <c r="E39" s="135" t="s">
        <v>245</v>
      </c>
      <c r="F39" s="116" t="s">
        <v>246</v>
      </c>
      <c r="G39" s="135" t="s">
        <v>197</v>
      </c>
      <c r="H39" s="135" t="s">
        <v>102</v>
      </c>
      <c r="I39" s="78"/>
      <c r="J39" s="132">
        <v>1</v>
      </c>
      <c r="K39" s="78"/>
      <c r="L39" s="133">
        <v>94030</v>
      </c>
      <c r="M39" s="133">
        <v>70522.5</v>
      </c>
      <c r="N39" s="173">
        <v>75</v>
      </c>
      <c r="O39" s="133">
        <v>94130</v>
      </c>
      <c r="P39" s="134">
        <v>70597.5</v>
      </c>
      <c r="Q39" s="78">
        <v>75</v>
      </c>
      <c r="R39" s="245">
        <v>94130</v>
      </c>
      <c r="S39" s="245">
        <v>70597.5</v>
      </c>
      <c r="T39" s="78">
        <v>75</v>
      </c>
    </row>
    <row r="40" spans="1:20" ht="38.25">
      <c r="A40" s="138" t="s">
        <v>248</v>
      </c>
      <c r="B40" s="138" t="s">
        <v>247</v>
      </c>
      <c r="C40" s="138" t="s">
        <v>109</v>
      </c>
      <c r="D40" s="138" t="s">
        <v>249</v>
      </c>
      <c r="E40" s="138" t="s">
        <v>250</v>
      </c>
      <c r="F40" s="138" t="s">
        <v>251</v>
      </c>
      <c r="G40" s="138" t="s">
        <v>197</v>
      </c>
      <c r="H40" s="138" t="s">
        <v>252</v>
      </c>
      <c r="I40" s="140"/>
      <c r="J40" s="141">
        <v>1</v>
      </c>
      <c r="K40" s="140"/>
      <c r="L40" s="142">
        <v>908560</v>
      </c>
      <c r="M40" s="142">
        <v>681420</v>
      </c>
      <c r="N40" s="174">
        <v>75</v>
      </c>
      <c r="O40" s="138" t="s">
        <v>264</v>
      </c>
      <c r="P40" s="143">
        <v>0</v>
      </c>
      <c r="Q40" s="140"/>
      <c r="R40" s="140"/>
      <c r="S40" s="140"/>
      <c r="T40" s="140"/>
    </row>
    <row r="41" spans="1:20" ht="127.5">
      <c r="A41" s="138" t="s">
        <v>254</v>
      </c>
      <c r="B41" s="138" t="s">
        <v>253</v>
      </c>
      <c r="C41" s="138" t="s">
        <v>109</v>
      </c>
      <c r="D41" s="138" t="s">
        <v>255</v>
      </c>
      <c r="E41" s="138" t="s">
        <v>256</v>
      </c>
      <c r="F41" s="139" t="s">
        <v>99</v>
      </c>
      <c r="G41" s="138" t="s">
        <v>197</v>
      </c>
      <c r="H41" s="138" t="s">
        <v>108</v>
      </c>
      <c r="I41" s="140"/>
      <c r="J41" s="141">
        <v>1</v>
      </c>
      <c r="K41" s="140"/>
      <c r="L41" s="142">
        <v>301900</v>
      </c>
      <c r="M41" s="142">
        <v>226425</v>
      </c>
      <c r="N41" s="174">
        <v>75</v>
      </c>
      <c r="O41" s="138" t="s">
        <v>264</v>
      </c>
      <c r="P41" s="143">
        <v>0</v>
      </c>
      <c r="Q41" s="140"/>
      <c r="R41" s="140"/>
      <c r="S41" s="140"/>
      <c r="T41" s="140"/>
    </row>
    <row r="42" spans="1:20" ht="38.25">
      <c r="A42" s="116" t="s">
        <v>258</v>
      </c>
      <c r="B42" s="135" t="s">
        <v>257</v>
      </c>
      <c r="C42" s="135" t="s">
        <v>109</v>
      </c>
      <c r="D42" s="135" t="s">
        <v>110</v>
      </c>
      <c r="E42" s="135" t="s">
        <v>259</v>
      </c>
      <c r="F42" s="135" t="s">
        <v>260</v>
      </c>
      <c r="G42" s="135" t="s">
        <v>262</v>
      </c>
      <c r="H42" s="135" t="s">
        <v>261</v>
      </c>
      <c r="I42" s="78"/>
      <c r="J42" s="132">
        <v>1</v>
      </c>
      <c r="K42" s="78"/>
      <c r="L42" s="133">
        <v>72200</v>
      </c>
      <c r="M42" s="133">
        <v>54150</v>
      </c>
      <c r="N42" s="173">
        <v>75</v>
      </c>
      <c r="O42" s="133">
        <v>59184</v>
      </c>
      <c r="P42" s="134">
        <v>44388</v>
      </c>
      <c r="Q42" s="78">
        <v>75</v>
      </c>
      <c r="R42" s="245">
        <v>59184</v>
      </c>
      <c r="S42" s="245">
        <v>44388</v>
      </c>
      <c r="T42" s="78">
        <v>75</v>
      </c>
    </row>
    <row r="43" spans="10:19" ht="25.5" customHeight="1">
      <c r="J43" s="131"/>
      <c r="L43" s="6"/>
      <c r="M43" s="6"/>
      <c r="P43" s="2"/>
      <c r="R43" s="237">
        <f>SUM(R32:R42)</f>
        <v>1233943.92</v>
      </c>
      <c r="S43" s="237">
        <f>SUM(S32:S42)</f>
        <v>924871.86</v>
      </c>
    </row>
    <row r="44" spans="1:16" ht="25.5" customHeight="1">
      <c r="A44" s="156" t="s">
        <v>271</v>
      </c>
      <c r="J44" s="131"/>
      <c r="L44" s="6"/>
      <c r="M44" s="6"/>
      <c r="P44" s="2"/>
    </row>
    <row r="45" spans="1:20" ht="167.25" customHeight="1">
      <c r="A45" s="179" t="s">
        <v>272</v>
      </c>
      <c r="B45" s="185" t="s">
        <v>113</v>
      </c>
      <c r="C45" s="179" t="s">
        <v>109</v>
      </c>
      <c r="D45" s="186" t="s">
        <v>114</v>
      </c>
      <c r="E45" s="179" t="s">
        <v>198</v>
      </c>
      <c r="F45" s="187" t="s">
        <v>115</v>
      </c>
      <c r="G45" s="188"/>
      <c r="H45" s="177" t="s">
        <v>116</v>
      </c>
      <c r="I45" s="177"/>
      <c r="J45" s="180">
        <v>2</v>
      </c>
      <c r="K45" s="177"/>
      <c r="L45" s="178">
        <v>137500</v>
      </c>
      <c r="M45" s="178">
        <v>100000</v>
      </c>
      <c r="N45" s="184">
        <v>72.73</v>
      </c>
      <c r="O45" s="159">
        <v>129500</v>
      </c>
      <c r="P45" s="232">
        <v>94185.35</v>
      </c>
      <c r="Q45" s="158">
        <v>72.73</v>
      </c>
      <c r="R45" s="245">
        <v>112590.92</v>
      </c>
      <c r="S45" s="246">
        <v>81887.38</v>
      </c>
      <c r="T45" s="158">
        <v>72.73</v>
      </c>
    </row>
    <row r="46" spans="1:20" ht="25.5">
      <c r="A46" s="177" t="s">
        <v>273</v>
      </c>
      <c r="B46" s="177" t="s">
        <v>247</v>
      </c>
      <c r="C46" s="177" t="s">
        <v>109</v>
      </c>
      <c r="D46" s="177" t="s">
        <v>249</v>
      </c>
      <c r="E46" s="177" t="s">
        <v>250</v>
      </c>
      <c r="F46" s="177" t="s">
        <v>251</v>
      </c>
      <c r="G46" s="177" t="s">
        <v>197</v>
      </c>
      <c r="H46" s="177" t="s">
        <v>252</v>
      </c>
      <c r="I46" s="177"/>
      <c r="J46" s="180">
        <v>1</v>
      </c>
      <c r="K46" s="177"/>
      <c r="L46" s="178">
        <v>236275.8</v>
      </c>
      <c r="M46" s="178">
        <v>177206.85</v>
      </c>
      <c r="N46" s="184">
        <v>75</v>
      </c>
      <c r="O46" s="160">
        <v>236275.8</v>
      </c>
      <c r="P46" s="227">
        <v>177206.85</v>
      </c>
      <c r="Q46" s="158">
        <v>75</v>
      </c>
      <c r="R46" s="245">
        <v>236275.8</v>
      </c>
      <c r="S46" s="246">
        <v>177206.85</v>
      </c>
      <c r="T46" s="158">
        <v>75</v>
      </c>
    </row>
    <row r="47" spans="1:20" ht="38.25">
      <c r="A47" s="177" t="s">
        <v>275</v>
      </c>
      <c r="B47" s="177" t="s">
        <v>274</v>
      </c>
      <c r="C47" s="177" t="s">
        <v>109</v>
      </c>
      <c r="D47" s="177" t="s">
        <v>276</v>
      </c>
      <c r="E47" s="177" t="s">
        <v>277</v>
      </c>
      <c r="F47" s="177" t="s">
        <v>278</v>
      </c>
      <c r="G47" s="177"/>
      <c r="H47" s="177" t="s">
        <v>279</v>
      </c>
      <c r="I47" s="177"/>
      <c r="J47" s="180" t="s">
        <v>316</v>
      </c>
      <c r="K47" s="177"/>
      <c r="L47" s="178">
        <v>204000</v>
      </c>
      <c r="M47" s="178">
        <v>153000</v>
      </c>
      <c r="N47" s="184">
        <v>75</v>
      </c>
      <c r="O47" s="193">
        <v>204000</v>
      </c>
      <c r="P47" s="223">
        <v>153000</v>
      </c>
      <c r="Q47" s="157">
        <v>75</v>
      </c>
      <c r="R47" s="249">
        <v>204000</v>
      </c>
      <c r="S47" s="247">
        <v>153000</v>
      </c>
      <c r="T47" s="157">
        <v>75</v>
      </c>
    </row>
    <row r="48" spans="1:21" ht="103.5" customHeight="1">
      <c r="A48" s="250" t="s">
        <v>280</v>
      </c>
      <c r="B48" s="250" t="s">
        <v>282</v>
      </c>
      <c r="C48" s="250" t="s">
        <v>283</v>
      </c>
      <c r="D48" s="250" t="s">
        <v>284</v>
      </c>
      <c r="E48" s="250" t="s">
        <v>285</v>
      </c>
      <c r="F48" s="250" t="s">
        <v>286</v>
      </c>
      <c r="G48" s="250"/>
      <c r="H48" s="250" t="s">
        <v>281</v>
      </c>
      <c r="I48" s="250"/>
      <c r="J48" s="251">
        <v>2</v>
      </c>
      <c r="K48" s="250"/>
      <c r="L48" s="252">
        <v>371700</v>
      </c>
      <c r="M48" s="252">
        <v>278775</v>
      </c>
      <c r="N48" s="253">
        <v>75</v>
      </c>
      <c r="O48" s="254">
        <v>351700</v>
      </c>
      <c r="P48" s="255">
        <v>278775</v>
      </c>
      <c r="Q48" s="138">
        <v>75</v>
      </c>
      <c r="R48" s="138"/>
      <c r="S48" s="138"/>
      <c r="T48" s="138"/>
      <c r="U48" s="226" t="s">
        <v>0</v>
      </c>
    </row>
    <row r="49" spans="1:20" ht="68.25" customHeight="1">
      <c r="A49" s="177" t="s">
        <v>287</v>
      </c>
      <c r="B49" s="177" t="s">
        <v>288</v>
      </c>
      <c r="C49" s="177" t="s">
        <v>172</v>
      </c>
      <c r="D49" s="177" t="s">
        <v>289</v>
      </c>
      <c r="E49" s="177" t="s">
        <v>292</v>
      </c>
      <c r="F49" s="189" t="s">
        <v>290</v>
      </c>
      <c r="G49" s="179"/>
      <c r="H49" s="179" t="s">
        <v>291</v>
      </c>
      <c r="I49" s="179"/>
      <c r="J49" s="180">
        <v>1</v>
      </c>
      <c r="K49" s="179"/>
      <c r="L49" s="181">
        <v>141027</v>
      </c>
      <c r="M49" s="181">
        <v>105770.25</v>
      </c>
      <c r="N49" s="182">
        <v>75</v>
      </c>
      <c r="O49" s="160">
        <v>135762.25</v>
      </c>
      <c r="P49" s="194">
        <v>101821.69</v>
      </c>
      <c r="Q49" s="157">
        <v>75</v>
      </c>
      <c r="R49" s="249">
        <v>135762.25</v>
      </c>
      <c r="S49" s="247">
        <v>101821.69</v>
      </c>
      <c r="T49" s="157">
        <v>75</v>
      </c>
    </row>
    <row r="50" spans="1:20" ht="118.5" customHeight="1">
      <c r="A50" s="179" t="s">
        <v>293</v>
      </c>
      <c r="B50" s="179" t="s">
        <v>232</v>
      </c>
      <c r="C50" s="179" t="s">
        <v>43</v>
      </c>
      <c r="D50" s="179" t="s">
        <v>294</v>
      </c>
      <c r="E50" s="179" t="s">
        <v>295</v>
      </c>
      <c r="F50" s="190" t="s">
        <v>296</v>
      </c>
      <c r="G50" s="177"/>
      <c r="H50" s="177" t="s">
        <v>297</v>
      </c>
      <c r="I50" s="177"/>
      <c r="J50" s="180">
        <v>1</v>
      </c>
      <c r="K50" s="177"/>
      <c r="L50" s="178">
        <v>73842.95</v>
      </c>
      <c r="M50" s="178">
        <v>55258.65</v>
      </c>
      <c r="N50" s="184">
        <v>74.83</v>
      </c>
      <c r="O50" s="160">
        <v>66231.54</v>
      </c>
      <c r="P50" s="194">
        <v>49561.06</v>
      </c>
      <c r="Q50" s="157">
        <v>74.83</v>
      </c>
      <c r="R50" s="249">
        <v>66231.54</v>
      </c>
      <c r="S50" s="247">
        <v>49561.06</v>
      </c>
      <c r="T50" s="157">
        <v>74.83</v>
      </c>
    </row>
    <row r="51" spans="1:20" ht="119.25" customHeight="1">
      <c r="A51" s="177" t="s">
        <v>298</v>
      </c>
      <c r="B51" s="177" t="s">
        <v>232</v>
      </c>
      <c r="C51" s="177" t="s">
        <v>43</v>
      </c>
      <c r="D51" s="177" t="s">
        <v>294</v>
      </c>
      <c r="E51" s="177" t="s">
        <v>300</v>
      </c>
      <c r="F51" s="189" t="s">
        <v>301</v>
      </c>
      <c r="G51" s="179"/>
      <c r="H51" s="179" t="s">
        <v>299</v>
      </c>
      <c r="I51" s="179"/>
      <c r="J51" s="180">
        <v>3</v>
      </c>
      <c r="K51" s="179"/>
      <c r="L51" s="181">
        <v>71100</v>
      </c>
      <c r="M51" s="181">
        <v>51690</v>
      </c>
      <c r="N51" s="182">
        <v>72.7</v>
      </c>
      <c r="O51" s="193">
        <v>71100</v>
      </c>
      <c r="P51" s="223">
        <v>51689.7</v>
      </c>
      <c r="Q51" s="157">
        <v>72.7</v>
      </c>
      <c r="R51" s="249">
        <v>71100</v>
      </c>
      <c r="S51" s="247">
        <v>51689.7</v>
      </c>
      <c r="T51" s="157">
        <v>72.7</v>
      </c>
    </row>
    <row r="52" spans="1:21" ht="120" customHeight="1">
      <c r="A52" s="256" t="s">
        <v>302</v>
      </c>
      <c r="B52" s="256" t="s">
        <v>232</v>
      </c>
      <c r="C52" s="256" t="s">
        <v>43</v>
      </c>
      <c r="D52" s="256" t="s">
        <v>294</v>
      </c>
      <c r="E52" s="256" t="s">
        <v>304</v>
      </c>
      <c r="F52" s="257" t="s">
        <v>305</v>
      </c>
      <c r="G52" s="250"/>
      <c r="H52" s="250" t="s">
        <v>303</v>
      </c>
      <c r="I52" s="250"/>
      <c r="J52" s="251">
        <v>2</v>
      </c>
      <c r="K52" s="250"/>
      <c r="L52" s="252">
        <v>215800</v>
      </c>
      <c r="M52" s="252">
        <v>161820</v>
      </c>
      <c r="N52" s="253">
        <v>74.99</v>
      </c>
      <c r="O52" s="254">
        <v>215800</v>
      </c>
      <c r="P52" s="255">
        <v>161828.42</v>
      </c>
      <c r="Q52" s="138">
        <v>74.99</v>
      </c>
      <c r="R52" s="138"/>
      <c r="S52" s="138"/>
      <c r="T52" s="138"/>
      <c r="U52" s="226" t="s">
        <v>0</v>
      </c>
    </row>
    <row r="53" spans="1:20" ht="38.25">
      <c r="A53" s="177" t="s">
        <v>308</v>
      </c>
      <c r="B53" s="177" t="s">
        <v>306</v>
      </c>
      <c r="C53" s="177" t="s">
        <v>307</v>
      </c>
      <c r="D53" s="177" t="s">
        <v>309</v>
      </c>
      <c r="E53" s="191">
        <v>225389103</v>
      </c>
      <c r="F53" s="189" t="s">
        <v>310</v>
      </c>
      <c r="G53" s="179" t="s">
        <v>197</v>
      </c>
      <c r="H53" s="179" t="s">
        <v>171</v>
      </c>
      <c r="I53" s="179"/>
      <c r="J53" s="180">
        <v>1</v>
      </c>
      <c r="K53" s="179"/>
      <c r="L53" s="181">
        <v>67188</v>
      </c>
      <c r="M53" s="181">
        <v>50391</v>
      </c>
      <c r="N53" s="182">
        <v>75</v>
      </c>
      <c r="O53" s="228">
        <v>60132</v>
      </c>
      <c r="P53" s="229">
        <v>45099</v>
      </c>
      <c r="Q53" s="230">
        <v>75</v>
      </c>
      <c r="R53" s="248">
        <v>60132</v>
      </c>
      <c r="S53" s="249">
        <v>45099</v>
      </c>
      <c r="T53" s="157">
        <v>75</v>
      </c>
    </row>
    <row r="54" spans="1:20" ht="63.75" customHeight="1">
      <c r="A54" s="179" t="s">
        <v>311</v>
      </c>
      <c r="B54" s="179" t="s">
        <v>196</v>
      </c>
      <c r="C54" s="179" t="s">
        <v>172</v>
      </c>
      <c r="D54" s="179" t="s">
        <v>312</v>
      </c>
      <c r="E54" s="179" t="s">
        <v>313</v>
      </c>
      <c r="F54" s="179" t="s">
        <v>314</v>
      </c>
      <c r="G54" s="179" t="s">
        <v>197</v>
      </c>
      <c r="H54" s="179" t="s">
        <v>176</v>
      </c>
      <c r="I54" s="179"/>
      <c r="J54" s="180">
        <v>1</v>
      </c>
      <c r="K54" s="179"/>
      <c r="L54" s="181">
        <v>114510.38</v>
      </c>
      <c r="M54" s="181">
        <v>85882.79</v>
      </c>
      <c r="N54" s="182">
        <v>75</v>
      </c>
      <c r="O54" s="160">
        <v>114510.38</v>
      </c>
      <c r="P54" s="194">
        <v>85882.79</v>
      </c>
      <c r="Q54" s="157">
        <v>75</v>
      </c>
      <c r="R54" s="249">
        <v>114510.38</v>
      </c>
      <c r="S54" s="247">
        <v>85882.79</v>
      </c>
      <c r="T54" s="157">
        <v>75</v>
      </c>
    </row>
    <row r="55" spans="10:19" ht="17.25" customHeight="1">
      <c r="J55" s="131"/>
      <c r="K55" s="183" t="s">
        <v>34</v>
      </c>
      <c r="L55" s="192">
        <f>SUM(L45:L54)</f>
        <v>1632944.13</v>
      </c>
      <c r="M55" s="192">
        <f>SUM(M45:M54)</f>
        <v>1219794.54</v>
      </c>
      <c r="P55" s="2"/>
      <c r="R55" s="237">
        <f>R45+R46+R47+R49+R50+R51+R53+R54</f>
        <v>1000602.89</v>
      </c>
      <c r="S55" s="258">
        <f>S45+S46+S47+S49+S50+S51+S53+S54</f>
        <v>746148.47</v>
      </c>
    </row>
    <row r="56" spans="10:16" ht="17.25" customHeight="1">
      <c r="J56" s="131"/>
      <c r="L56" s="6"/>
      <c r="M56" s="6"/>
      <c r="P56" s="2"/>
    </row>
    <row r="57" spans="10:16" ht="17.25" customHeight="1">
      <c r="J57" s="131"/>
      <c r="L57" s="6"/>
      <c r="M57" s="6"/>
      <c r="P57" s="2"/>
    </row>
    <row r="58" spans="3:16" ht="17.25" customHeight="1">
      <c r="C58" t="s">
        <v>267</v>
      </c>
      <c r="D58" s="130">
        <f>SUM(A65:A67,A71)</f>
        <v>1209620.02</v>
      </c>
      <c r="J58" s="131"/>
      <c r="L58" s="6"/>
      <c r="M58" s="6"/>
      <c r="P58" s="2"/>
    </row>
    <row r="59" ht="12.75" customHeight="1">
      <c r="P59" s="2"/>
    </row>
    <row r="60" spans="1:16" ht="12.75" customHeight="1">
      <c r="A60" s="66" t="s">
        <v>160</v>
      </c>
      <c r="P60" s="2"/>
    </row>
    <row r="61" spans="1:16" ht="12.75" customHeight="1">
      <c r="A61" t="s">
        <v>161</v>
      </c>
      <c r="B61">
        <v>4.1635</v>
      </c>
      <c r="P61" s="2"/>
    </row>
    <row r="62" spans="1:15" ht="12.75" customHeight="1">
      <c r="A62" s="64" t="s">
        <v>154</v>
      </c>
      <c r="B62" s="65">
        <v>3.4</v>
      </c>
      <c r="J62" s="3"/>
      <c r="M62" s="1"/>
      <c r="N62" s="129"/>
      <c r="O62" s="2"/>
    </row>
    <row r="63" ht="12.75" customHeight="1">
      <c r="P63" s="2"/>
    </row>
    <row r="64" spans="1:18" ht="57" customHeight="1">
      <c r="A64" s="147" t="s">
        <v>35</v>
      </c>
      <c r="B64" s="147" t="s">
        <v>163</v>
      </c>
      <c r="C64" s="153" t="s">
        <v>164</v>
      </c>
      <c r="D64" s="147" t="s">
        <v>165</v>
      </c>
      <c r="E64" s="147" t="s">
        <v>155</v>
      </c>
      <c r="F64" s="147" t="s">
        <v>156</v>
      </c>
      <c r="G64" s="147" t="s">
        <v>162</v>
      </c>
      <c r="H64" s="147" t="s">
        <v>265</v>
      </c>
      <c r="I64" s="147" t="s">
        <v>315</v>
      </c>
      <c r="J64" s="148" t="s">
        <v>157</v>
      </c>
      <c r="K64" s="149" t="s">
        <v>158</v>
      </c>
      <c r="L64" s="195" t="s">
        <v>199</v>
      </c>
      <c r="M64" s="198" t="s">
        <v>321</v>
      </c>
      <c r="P64" t="s">
        <v>319</v>
      </c>
      <c r="Q64" s="128" t="s">
        <v>325</v>
      </c>
      <c r="R64" s="128" t="s">
        <v>326</v>
      </c>
    </row>
    <row r="65" spans="1:18" ht="21" customHeight="1">
      <c r="A65" s="5">
        <v>725099.02</v>
      </c>
      <c r="B65" s="4">
        <f>B61</f>
        <v>4.1635</v>
      </c>
      <c r="C65" s="154">
        <f>A65*B62</f>
        <v>2465336.668</v>
      </c>
      <c r="D65" s="70">
        <f>A65*B65</f>
        <v>3018949.76977</v>
      </c>
      <c r="E65" s="71">
        <f>S4+S5+S7+S6+S9+S10</f>
        <v>1132272.41</v>
      </c>
      <c r="F65" s="72">
        <f>S14+S19+S20</f>
        <v>540477</v>
      </c>
      <c r="G65" s="72">
        <f>P28</f>
        <v>0</v>
      </c>
      <c r="H65" s="72">
        <f>SUM(S42,S32:S39)</f>
        <v>924871.86</v>
      </c>
      <c r="I65" s="72"/>
      <c r="J65" s="8">
        <f>SUM(E65:I65)</f>
        <v>2597621.27</v>
      </c>
      <c r="K65" s="150">
        <f>C65-J65</f>
        <v>-132284.60199999996</v>
      </c>
      <c r="L65" s="70">
        <f>D65-J65</f>
        <v>421328.4997700001</v>
      </c>
      <c r="M65" s="8">
        <f>L65-58958.15</f>
        <v>362370.3497700001</v>
      </c>
      <c r="N65" s="233">
        <f>O65-M65</f>
        <v>97201.04022999993</v>
      </c>
      <c r="O65" s="130">
        <f>SUM(P54,P53,P50,P49,P46)</f>
        <v>459571.39</v>
      </c>
      <c r="P65" s="130">
        <f>M65+60946.09</f>
        <v>423316.43977000006</v>
      </c>
      <c r="Q65" s="130">
        <f>P65+J65</f>
        <v>3020937.70977</v>
      </c>
      <c r="R65" s="130">
        <f>D65-Q65</f>
        <v>-1987.9399999999441</v>
      </c>
    </row>
    <row r="66" spans="1:18" ht="22.5" customHeight="1">
      <c r="A66" s="5">
        <v>217731</v>
      </c>
      <c r="B66" s="4">
        <f>B61</f>
        <v>4.1635</v>
      </c>
      <c r="C66" s="154">
        <f>A66*B62</f>
        <v>740285.4</v>
      </c>
      <c r="D66" s="70">
        <f>A66*B66</f>
        <v>906523.0185</v>
      </c>
      <c r="E66" s="71">
        <f>S8</f>
        <v>270522</v>
      </c>
      <c r="F66" s="72">
        <f>S13+S15+S16+S17+S18</f>
        <v>469104.14</v>
      </c>
      <c r="G66" s="72">
        <f>P23+P24+P25+P26+P27</f>
        <v>569479.83</v>
      </c>
      <c r="H66" s="72">
        <v>0</v>
      </c>
      <c r="I66" s="72"/>
      <c r="J66" s="8">
        <f>SUM(E66:I66)</f>
        <v>1309105.97</v>
      </c>
      <c r="K66" s="150">
        <f>C66-J66</f>
        <v>-568820.57</v>
      </c>
      <c r="L66" s="70">
        <f>D66-J66</f>
        <v>-402582.95149999997</v>
      </c>
      <c r="M66" s="8">
        <f>L66+289083.19+58958.15</f>
        <v>-54541.61149999996</v>
      </c>
      <c r="N66" s="233">
        <f>O66-M66</f>
        <v>148726.96149999998</v>
      </c>
      <c r="O66" s="130">
        <f>SUM(P45)</f>
        <v>94185.35</v>
      </c>
      <c r="P66" s="130">
        <f>M66+125542.44</f>
        <v>71000.82850000003</v>
      </c>
      <c r="Q66" s="130">
        <f>P66+J66</f>
        <v>1380106.7985</v>
      </c>
      <c r="R66" s="130">
        <f aca="true" t="shared" si="0" ref="R66:R71">D66-Q66</f>
        <v>-473583.78</v>
      </c>
    </row>
    <row r="67" spans="1:18" ht="22.5" customHeight="1">
      <c r="A67" s="5">
        <v>152117</v>
      </c>
      <c r="B67" s="4">
        <f>B61</f>
        <v>4.1635</v>
      </c>
      <c r="C67" s="154">
        <f>A67*B62</f>
        <v>517197.8</v>
      </c>
      <c r="D67" s="70">
        <f>A67*B67</f>
        <v>633339.1295</v>
      </c>
      <c r="E67" s="73">
        <f>S3</f>
        <v>208080</v>
      </c>
      <c r="F67" s="62">
        <v>0</v>
      </c>
      <c r="G67" s="62">
        <f>P29</f>
        <v>174281.25</v>
      </c>
      <c r="H67" s="62">
        <v>0</v>
      </c>
      <c r="I67" s="62"/>
      <c r="J67" s="8">
        <f>SUM(E67:I67)</f>
        <v>382361.25</v>
      </c>
      <c r="K67" s="150">
        <f>C67-J67</f>
        <v>134836.55</v>
      </c>
      <c r="L67" s="70">
        <f>D67-J67</f>
        <v>250977.87950000004</v>
      </c>
      <c r="M67" s="8">
        <f>L67-289083.19</f>
        <v>-38105.31049999996</v>
      </c>
      <c r="N67" s="233">
        <f>O67-M67</f>
        <v>242795.01049999997</v>
      </c>
      <c r="O67" s="130">
        <f>SUM(P51,P47)</f>
        <v>204689.7</v>
      </c>
      <c r="P67" s="130">
        <f>M67+235189.16</f>
        <v>197083.84950000004</v>
      </c>
      <c r="Q67" s="130">
        <f>P67+J67</f>
        <v>579445.0995</v>
      </c>
      <c r="R67" s="130">
        <f t="shared" si="0"/>
        <v>53894.03000000003</v>
      </c>
    </row>
    <row r="68" spans="10:18" ht="16.5" customHeight="1" thickBot="1">
      <c r="J68" s="74"/>
      <c r="K68" s="151"/>
      <c r="L68" s="196"/>
      <c r="M68" s="199"/>
      <c r="P68" s="2"/>
      <c r="R68" s="130">
        <f t="shared" si="0"/>
        <v>0</v>
      </c>
    </row>
    <row r="69" spans="10:18" ht="16.5" customHeight="1" thickBot="1">
      <c r="J69" s="63" t="s">
        <v>159</v>
      </c>
      <c r="K69" s="152">
        <f>SUM(K65:K67)</f>
        <v>-566268.622</v>
      </c>
      <c r="L69" s="197">
        <f>SUM(L65:L67)</f>
        <v>269723.4277700002</v>
      </c>
      <c r="M69" s="200">
        <f>SUM(M65:M67)</f>
        <v>269723.4277700002</v>
      </c>
      <c r="R69" s="130">
        <f t="shared" si="0"/>
        <v>0</v>
      </c>
    </row>
    <row r="70" spans="1:18" ht="26.25" customHeight="1">
      <c r="A70" s="128" t="s">
        <v>266</v>
      </c>
      <c r="E70" t="s">
        <v>269</v>
      </c>
      <c r="F70" t="s">
        <v>270</v>
      </c>
      <c r="R70" s="130">
        <f t="shared" si="0"/>
        <v>0</v>
      </c>
    </row>
    <row r="71" spans="1:18" ht="12.75" customHeight="1">
      <c r="A71" s="4">
        <v>114673</v>
      </c>
      <c r="B71" s="4">
        <f>B61</f>
        <v>4.1635</v>
      </c>
      <c r="C71" s="154">
        <f>A71*B62</f>
        <v>389888.2</v>
      </c>
      <c r="D71" s="70">
        <f>A71*B71</f>
        <v>477441.0355</v>
      </c>
      <c r="E71" s="4">
        <v>61497</v>
      </c>
      <c r="F71" s="155"/>
      <c r="G71" s="4">
        <v>0</v>
      </c>
      <c r="H71" s="4">
        <v>0</v>
      </c>
      <c r="I71" s="8">
        <f>SUM(E71:H71)</f>
        <v>61497</v>
      </c>
      <c r="J71" s="154">
        <f>C71-I71</f>
        <v>328391.2</v>
      </c>
      <c r="K71" s="8">
        <f>D71-I71</f>
        <v>415944.0355</v>
      </c>
      <c r="Q71">
        <f>E71</f>
        <v>61497</v>
      </c>
      <c r="R71" s="130">
        <f t="shared" si="0"/>
        <v>415944.0355</v>
      </c>
    </row>
    <row r="72" ht="12.75" customHeight="1">
      <c r="K72" s="130">
        <f>K71-N65-N67</f>
        <v>75947.9847700001</v>
      </c>
    </row>
    <row r="73" spans="3:9" ht="12.75" customHeight="1">
      <c r="C73" t="s">
        <v>200</v>
      </c>
      <c r="D73" s="117">
        <f>SUM(D65:D67)+D71</f>
        <v>5036252.95327</v>
      </c>
      <c r="H73" t="s">
        <v>1</v>
      </c>
      <c r="I73">
        <f>I71/B61</f>
        <v>14770.505584244025</v>
      </c>
    </row>
    <row r="74" ht="12.75" customHeight="1"/>
    <row r="75" spans="3:10" ht="12.75" customHeight="1">
      <c r="C75" t="s">
        <v>268</v>
      </c>
      <c r="D75" s="117">
        <f>D73*0.1</f>
        <v>503625.2953270001</v>
      </c>
      <c r="G75" s="128"/>
      <c r="H75" s="1"/>
      <c r="I75" s="128"/>
      <c r="J75" s="144"/>
    </row>
    <row r="76" spans="3:15" ht="18">
      <c r="C76" s="7"/>
      <c r="D76" s="7"/>
      <c r="E76" s="7"/>
      <c r="F76" s="7"/>
      <c r="G76" s="130"/>
      <c r="H76" s="1"/>
      <c r="I76" s="130"/>
      <c r="J76" s="276" t="s">
        <v>318</v>
      </c>
      <c r="K76" s="277" t="s">
        <v>319</v>
      </c>
      <c r="L76" s="278"/>
      <c r="M76" s="67"/>
      <c r="N76" s="175"/>
      <c r="O76" s="7"/>
    </row>
    <row r="77" spans="1:15" ht="18">
      <c r="A77" s="145"/>
      <c r="C77" s="68"/>
      <c r="D77" s="7">
        <v>87995</v>
      </c>
      <c r="E77" s="7"/>
      <c r="F77" s="6"/>
      <c r="G77" s="129"/>
      <c r="H77" s="1"/>
      <c r="J77" s="276">
        <v>12067.82</v>
      </c>
      <c r="K77" s="279" t="s">
        <v>322</v>
      </c>
      <c r="L77" s="279"/>
      <c r="M77" s="6"/>
      <c r="N77" s="176"/>
      <c r="O77" s="7"/>
    </row>
    <row r="78" spans="1:15" ht="18">
      <c r="A78" s="146"/>
      <c r="C78" s="68"/>
      <c r="D78" s="7"/>
      <c r="E78" s="7"/>
      <c r="F78" s="6"/>
      <c r="G78" s="129"/>
      <c r="H78" s="1"/>
      <c r="J78" s="276">
        <v>407171.55</v>
      </c>
      <c r="K78" s="279" t="s">
        <v>323</v>
      </c>
      <c r="L78" s="279"/>
      <c r="M78" s="6"/>
      <c r="N78" s="176"/>
      <c r="O78" s="7"/>
    </row>
    <row r="79" spans="3:15" ht="35.25" customHeight="1">
      <c r="C79" s="231" t="s">
        <v>320</v>
      </c>
      <c r="D79" s="6">
        <f>D75-K71</f>
        <v>87681.25982700009</v>
      </c>
      <c r="E79" s="7"/>
      <c r="F79" s="6"/>
      <c r="G79" s="6"/>
      <c r="H79" s="69"/>
      <c r="I79" s="6"/>
      <c r="J79" s="280">
        <f>L67-M67</f>
        <v>289083.19</v>
      </c>
      <c r="K79" s="277" t="s">
        <v>324</v>
      </c>
      <c r="L79" s="279"/>
      <c r="M79" s="6"/>
      <c r="N79" s="176"/>
      <c r="O79" s="7"/>
    </row>
    <row r="80" spans="10:12" ht="18">
      <c r="J80" s="235"/>
      <c r="K80" s="281"/>
      <c r="L80" s="281"/>
    </row>
    <row r="81" spans="10:12" ht="18">
      <c r="J81" s="235"/>
      <c r="K81" s="281"/>
      <c r="L81" s="281"/>
    </row>
    <row r="82" spans="10:12" ht="18">
      <c r="J82" s="236">
        <f>SUM(J77:J81)</f>
        <v>708322.56</v>
      </c>
      <c r="K82" s="281"/>
      <c r="L82" s="281"/>
    </row>
    <row r="83" spans="9:12" ht="26.25">
      <c r="I83" s="128" t="s">
        <v>317</v>
      </c>
      <c r="J83" s="236">
        <f>D75-J82</f>
        <v>-204697.26467299997</v>
      </c>
      <c r="K83" s="235"/>
      <c r="L83" s="235"/>
    </row>
    <row r="91" spans="2:13" ht="72">
      <c r="B91" s="259" t="s">
        <v>9</v>
      </c>
      <c r="C91" s="259" t="s">
        <v>13</v>
      </c>
      <c r="D91" s="259" t="s">
        <v>14</v>
      </c>
      <c r="E91" s="259" t="s">
        <v>80</v>
      </c>
      <c r="F91" s="259" t="s">
        <v>82</v>
      </c>
      <c r="G91" s="259" t="s">
        <v>81</v>
      </c>
      <c r="H91" s="259" t="s">
        <v>263</v>
      </c>
      <c r="I91" s="259" t="s">
        <v>271</v>
      </c>
      <c r="J91" s="259" t="s">
        <v>19</v>
      </c>
      <c r="K91" s="259" t="s">
        <v>18</v>
      </c>
      <c r="L91" s="265"/>
      <c r="M91" s="259" t="s">
        <v>2</v>
      </c>
    </row>
    <row r="92" spans="1:13" ht="36">
      <c r="A92" s="259" t="s">
        <v>10</v>
      </c>
      <c r="B92" s="260">
        <v>725099.02</v>
      </c>
      <c r="C92" s="261">
        <v>4.0615</v>
      </c>
      <c r="D92" s="269"/>
      <c r="E92" s="270"/>
      <c r="F92" s="270"/>
      <c r="G92" s="270"/>
      <c r="H92" s="270"/>
      <c r="I92" s="270"/>
      <c r="J92" s="270"/>
      <c r="K92" s="264">
        <f>J95/C92</f>
        <v>752725.0178505479</v>
      </c>
      <c r="L92" s="266">
        <f>K92/B92</f>
        <v>1.0380996210014846</v>
      </c>
      <c r="M92" s="234"/>
    </row>
    <row r="93" spans="1:13" ht="36">
      <c r="A93" s="259" t="s">
        <v>11</v>
      </c>
      <c r="B93" s="260">
        <v>217731</v>
      </c>
      <c r="C93" s="261">
        <v>4.0615</v>
      </c>
      <c r="D93" s="269"/>
      <c r="E93" s="270"/>
      <c r="F93" s="270"/>
      <c r="G93" s="270"/>
      <c r="H93" s="270"/>
      <c r="I93" s="270"/>
      <c r="J93" s="270"/>
      <c r="K93" s="264">
        <f>J96/C93</f>
        <v>342482.66650252376</v>
      </c>
      <c r="L93" s="266">
        <f>K93/B93</f>
        <v>1.5729623549357867</v>
      </c>
      <c r="M93" s="234"/>
    </row>
    <row r="94" spans="1:13" ht="36">
      <c r="A94" s="259" t="s">
        <v>12</v>
      </c>
      <c r="B94" s="260">
        <v>152117</v>
      </c>
      <c r="C94" s="261">
        <v>4.0615</v>
      </c>
      <c r="D94" s="269"/>
      <c r="E94" s="270"/>
      <c r="F94" s="270"/>
      <c r="G94" s="270"/>
      <c r="H94" s="270"/>
      <c r="I94" s="270"/>
      <c r="J94" s="270"/>
      <c r="K94" s="264">
        <f>J97/C94</f>
        <v>144540.42841314786</v>
      </c>
      <c r="L94" s="266">
        <f>K94/B94</f>
        <v>0.9501924729855825</v>
      </c>
      <c r="M94" s="234"/>
    </row>
    <row r="95" spans="1:13" ht="36">
      <c r="A95" s="259" t="s">
        <v>15</v>
      </c>
      <c r="B95" s="271"/>
      <c r="C95" s="261">
        <v>4.0615</v>
      </c>
      <c r="D95" s="260">
        <f>B92*C92</f>
        <v>2944989.6697299997</v>
      </c>
      <c r="E95" s="262">
        <f>S4+S5+S6+S7+S9+S10</f>
        <v>1132272.41</v>
      </c>
      <c r="F95" s="262">
        <f>S19+S20</f>
        <v>540477</v>
      </c>
      <c r="G95" s="262">
        <v>0</v>
      </c>
      <c r="H95" s="262">
        <f>S33+S34+S35+S36+S37+S38+S39+S42</f>
        <v>924871.86</v>
      </c>
      <c r="I95" s="262">
        <f>S46+S49+S50+S53+S54</f>
        <v>459571.39</v>
      </c>
      <c r="J95" s="262">
        <f>E95+F95+G95+H95+I95</f>
        <v>3057192.66</v>
      </c>
      <c r="K95" s="270"/>
      <c r="L95" s="234"/>
      <c r="M95" s="267">
        <f>SUM(K92:K94)/SUM(B92:B94)</f>
        <v>1.1322448393587294</v>
      </c>
    </row>
    <row r="96" spans="1:13" ht="36">
      <c r="A96" s="259" t="s">
        <v>17</v>
      </c>
      <c r="B96" s="271"/>
      <c r="C96" s="261">
        <v>4.0615</v>
      </c>
      <c r="D96" s="260">
        <f>B93*C93</f>
        <v>884314.4565</v>
      </c>
      <c r="E96" s="262">
        <f>S8</f>
        <v>270522</v>
      </c>
      <c r="F96" s="262">
        <f>S13+S15+S17</f>
        <v>469104.14</v>
      </c>
      <c r="G96" s="262">
        <f>S23+S24+S25+S26+S27</f>
        <v>569479.83</v>
      </c>
      <c r="H96" s="262">
        <v>0</v>
      </c>
      <c r="I96" s="262">
        <f>S45</f>
        <v>81887.38</v>
      </c>
      <c r="J96" s="262">
        <f>E96+F96+G96+H96+I96</f>
        <v>1390993.35</v>
      </c>
      <c r="K96" s="270"/>
      <c r="L96" s="268"/>
      <c r="M96" s="268"/>
    </row>
    <row r="97" spans="1:13" ht="36">
      <c r="A97" s="259" t="s">
        <v>16</v>
      </c>
      <c r="B97" s="271"/>
      <c r="C97" s="261">
        <v>4.0615</v>
      </c>
      <c r="D97" s="260">
        <f>B94*C94</f>
        <v>617823.1954999999</v>
      </c>
      <c r="E97" s="262">
        <f>S3</f>
        <v>208080</v>
      </c>
      <c r="F97" s="262">
        <v>0</v>
      </c>
      <c r="G97" s="262">
        <f>S29</f>
        <v>174281.25</v>
      </c>
      <c r="H97" s="263">
        <v>0</v>
      </c>
      <c r="I97" s="262">
        <f>S51+S47</f>
        <v>204689.7</v>
      </c>
      <c r="J97" s="262">
        <f>E97+F97+G97+H97+I97</f>
        <v>587050.95</v>
      </c>
      <c r="K97" s="270"/>
      <c r="L97" s="268"/>
      <c r="M97" s="268"/>
    </row>
    <row r="98" ht="50.25" customHeight="1"/>
    <row r="99" ht="47.25" customHeight="1">
      <c r="I99" s="272" t="s">
        <v>5</v>
      </c>
    </row>
    <row r="100" spans="1:9" ht="54">
      <c r="A100" s="259" t="s">
        <v>3</v>
      </c>
      <c r="B100" s="262">
        <v>114673</v>
      </c>
      <c r="C100" s="263">
        <v>4.0615</v>
      </c>
      <c r="D100" s="262">
        <f>B100*C100</f>
        <v>465744.3895</v>
      </c>
      <c r="E100" s="269"/>
      <c r="F100" s="269"/>
      <c r="G100" s="269"/>
      <c r="H100" s="273"/>
      <c r="I100" s="262">
        <v>60946.09</v>
      </c>
    </row>
    <row r="101" ht="18">
      <c r="I101" s="262">
        <v>125542.44</v>
      </c>
    </row>
    <row r="102" ht="18">
      <c r="I102" s="274">
        <v>235189.16</v>
      </c>
    </row>
    <row r="103" spans="9:11" ht="108">
      <c r="I103" s="259" t="s">
        <v>7</v>
      </c>
      <c r="J103" s="259" t="s">
        <v>6</v>
      </c>
      <c r="K103" s="259" t="s">
        <v>8</v>
      </c>
    </row>
    <row r="104" spans="8:11" ht="18">
      <c r="H104" s="272" t="s">
        <v>4</v>
      </c>
      <c r="I104" s="275">
        <f>SUM(I100:I102)</f>
        <v>421677.69</v>
      </c>
      <c r="J104" s="262">
        <f>I104/C100</f>
        <v>103823.14169641759</v>
      </c>
      <c r="K104" s="260">
        <f>B100-J104</f>
        <v>10849.858303582412</v>
      </c>
    </row>
  </sheetData>
  <sheetProtection/>
  <hyperlinks>
    <hyperlink ref="F25" r:id="rId1" display="info@forummigracyjne.org"/>
    <hyperlink ref="F28" r:id="rId2" display="info@pbihp.pl"/>
    <hyperlink ref="F29" r:id="rId3" display="inna@przestrzen.art.pl"/>
    <hyperlink ref="F23" r:id="rId4" display="fundacja@ocalenie.org.pl"/>
    <hyperlink ref="F24" r:id="rId5" display="sekretariat@fundacjaormianska.pl"/>
    <hyperlink ref="F26" r:id="rId6" display="fundacja@miedzykulturowa.org.pl"/>
    <hyperlink ref="F27" r:id="rId7" display="fundacja@avenir.ngo.org.pl"/>
    <hyperlink ref="F15" r:id="rId8" display="katarzyna.luczak@autokreacja.org"/>
    <hyperlink ref="F18" r:id="rId9" display="marta@fundacjaormianska.pl"/>
    <hyperlink ref="F20" r:id="rId10" display="caoha@poczta.onet.pl"/>
    <hyperlink ref="F13" r:id="rId11" display="wnuk@wolontariat.org.pl"/>
    <hyperlink ref="F14" r:id="rId12" display="edukacjaprawna@gmail.com"/>
    <hyperlink ref="F19" r:id="rId13" display="marta@fundacjaormianska.pl"/>
    <hyperlink ref="F16" r:id="rId14" display="fundacja@ocalenie.org.pl"/>
    <hyperlink ref="F17" r:id="rId15" display="agata_marek@o2.pl"/>
    <hyperlink ref="F3" r:id="rId16" display="iomwarsaw@iom.int"/>
    <hyperlink ref="F8" r:id="rId17" display="iomwarsaw@iom.int"/>
    <hyperlink ref="F7" r:id="rId18" display="sekretariat@linguaemundi.pl"/>
    <hyperlink ref="F6" r:id="rId19" display="prowincjalat@poczta.pl"/>
    <hyperlink ref="F5" r:id="rId20" display="katarzyna.luczak@autokreacja.org"/>
    <hyperlink ref="F4" r:id="rId21" display="frog_project@onet.eu"/>
    <hyperlink ref="F9" r:id="rId22" display="isp@isp.org.pl"/>
    <hyperlink ref="F10" r:id="rId23" display="caoha@poczta.onet.pl"/>
    <hyperlink ref="F32" r:id="rId24" display="info@diplomacy.pl"/>
    <hyperlink ref="F33" r:id="rId25" display="p.sredzinski@afryka.pl"/>
    <hyperlink ref="F34" r:id="rId26" display="fundacja_akcja@o2.pl"/>
    <hyperlink ref="F35" r:id="rId27" display="artur.ptak@jestesmyaktywni.pl"/>
    <hyperlink ref="F36" r:id="rId28" display="sekretariat@rasz.edu.pl"/>
    <hyperlink ref="F39" r:id="rId29" display="ii@org.pl"/>
    <hyperlink ref="F41" r:id="rId30" display="agata_marek@o2.pl"/>
    <hyperlink ref="A42" r:id="rId31" display="www.lublin2016.pl"/>
    <hyperlink ref="F45" r:id="rId32" display="jsamborski@unicorn-sme.org"/>
    <hyperlink ref="F49" r:id="rId33" display="mailto:ozcan@tlen.pl"/>
    <hyperlink ref="F51" r:id="rId34" display="mailto:esadowska@pcpm.org.pl"/>
    <hyperlink ref="F52" r:id="rId35" display="mailto:wwilk@pcpm.org.pl"/>
    <hyperlink ref="F53" r:id="rId36" display="mailto:arostocka@iom.int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16" r:id="rId3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9"/>
  <sheetViews>
    <sheetView tabSelected="1" view="pageBreakPreview" zoomScale="60" zoomScaleNormal="70" zoomScalePageLayoutView="40" workbookViewId="0" topLeftCell="A1">
      <selection activeCell="A4" sqref="A4:H4"/>
    </sheetView>
  </sheetViews>
  <sheetFormatPr defaultColWidth="9.140625" defaultRowHeight="12.75"/>
  <cols>
    <col min="1" max="1" width="22.7109375" style="282" customWidth="1"/>
    <col min="2" max="2" width="18.28125" style="282" customWidth="1"/>
    <col min="3" max="3" width="18.421875" style="282" customWidth="1"/>
    <col min="4" max="4" width="48.421875" style="282" customWidth="1"/>
    <col min="5" max="5" width="18.8515625" style="282" customWidth="1"/>
    <col min="6" max="6" width="15.57421875" style="282" customWidth="1"/>
    <col min="7" max="7" width="17.00390625" style="282" customWidth="1"/>
    <col min="8" max="8" width="16.28125" style="282" customWidth="1"/>
    <col min="9" max="16384" width="9.140625" style="282" customWidth="1"/>
  </cols>
  <sheetData>
    <row r="1" spans="1:8" s="284" customFormat="1" ht="69" customHeight="1" thickBot="1">
      <c r="A1" s="286" t="s">
        <v>327</v>
      </c>
      <c r="B1" s="286" t="s">
        <v>20</v>
      </c>
      <c r="C1" s="286" t="s">
        <v>21</v>
      </c>
      <c r="D1" s="286" t="s">
        <v>25</v>
      </c>
      <c r="E1" s="287" t="s">
        <v>329</v>
      </c>
      <c r="F1" s="286" t="s">
        <v>336</v>
      </c>
      <c r="G1" s="286" t="s">
        <v>337</v>
      </c>
      <c r="H1" s="286" t="s">
        <v>338</v>
      </c>
    </row>
    <row r="2" spans="1:8" ht="50.25" customHeight="1" thickBot="1">
      <c r="A2" s="290" t="s">
        <v>330</v>
      </c>
      <c r="B2" s="296" t="s">
        <v>333</v>
      </c>
      <c r="C2" s="297" t="s">
        <v>332</v>
      </c>
      <c r="D2" s="298" t="s">
        <v>328</v>
      </c>
      <c r="E2" s="291">
        <v>80.5</v>
      </c>
      <c r="F2" s="288">
        <v>5980</v>
      </c>
      <c r="G2" s="288">
        <v>59800</v>
      </c>
      <c r="H2" s="289">
        <v>42260.66</v>
      </c>
    </row>
    <row r="3" spans="1:8" ht="100.5" thickBot="1">
      <c r="A3" s="292" t="s">
        <v>331</v>
      </c>
      <c r="B3" s="299" t="s">
        <v>335</v>
      </c>
      <c r="C3" s="299" t="s">
        <v>334</v>
      </c>
      <c r="D3" s="300" t="s">
        <v>339</v>
      </c>
      <c r="E3" s="293">
        <v>77</v>
      </c>
      <c r="F3" s="294">
        <v>51619.5</v>
      </c>
      <c r="G3" s="294">
        <v>547653</v>
      </c>
      <c r="H3" s="295">
        <v>410739.74</v>
      </c>
    </row>
    <row r="4" spans="1:8" ht="182.25" customHeight="1" thickBot="1">
      <c r="A4" s="301" t="s">
        <v>340</v>
      </c>
      <c r="B4" s="302"/>
      <c r="C4" s="302"/>
      <c r="D4" s="302"/>
      <c r="E4" s="302"/>
      <c r="F4" s="302"/>
      <c r="G4" s="302"/>
      <c r="H4" s="303"/>
    </row>
    <row r="6" spans="5:8" ht="12.75">
      <c r="E6"/>
      <c r="F6"/>
      <c r="G6"/>
      <c r="H6"/>
    </row>
    <row r="7" spans="1:8" ht="12.75">
      <c r="A7" s="285"/>
      <c r="B7" s="285"/>
      <c r="C7" s="285"/>
      <c r="D7" s="285"/>
      <c r="E7"/>
      <c r="F7"/>
      <c r="G7"/>
      <c r="H7"/>
    </row>
    <row r="8" spans="1:11" ht="12.75">
      <c r="A8" s="285"/>
      <c r="B8" s="285"/>
      <c r="C8" s="285"/>
      <c r="D8" s="285"/>
      <c r="E8"/>
      <c r="F8"/>
      <c r="G8"/>
      <c r="H8"/>
      <c r="K8" s="283"/>
    </row>
    <row r="9" spans="5:8" ht="12.75">
      <c r="E9"/>
      <c r="F9"/>
      <c r="G9"/>
      <c r="H9"/>
    </row>
  </sheetData>
  <sheetProtection/>
  <autoFilter ref="A1:H1">
    <sortState ref="A2:H9">
      <sortCondition descending="1" sortBy="value" ref="E2:E9"/>
    </sortState>
  </autoFilter>
  <mergeCells count="1">
    <mergeCell ref="A4:H4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76" r:id="rId1"/>
  <headerFooter>
    <oddHeader>&amp;C&amp;"Arial,Pogrubiony"&amp;22EUROPEJSKI FUNDUSZ NA RZECZ UCHODŹCÓW - PROGRAM 2011
LISTA RANKINGOWA DLA KONKURSU 2/2011/EFU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aczerniawska</dc:creator>
  <cp:keywords/>
  <dc:description/>
  <cp:lastModifiedBy>Barotsz Ziółkowski</cp:lastModifiedBy>
  <cp:lastPrinted>2013-02-01T14:35:02Z</cp:lastPrinted>
  <dcterms:created xsi:type="dcterms:W3CDTF">2009-02-17T09:17:07Z</dcterms:created>
  <dcterms:modified xsi:type="dcterms:W3CDTF">2015-01-15T13:56:04Z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